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60" yWindow="-60" windowWidth="20610" windowHeight="11040"/>
  </bookViews>
  <sheets>
    <sheet name="Planilha Orçamentária (deso)" sheetId="1" r:id="rId1"/>
    <sheet name="CRONOGRAMA" sheetId="2" r:id="rId2"/>
  </sheets>
  <externalReferences>
    <externalReference r:id="rId3"/>
  </externalReferences>
  <definedNames>
    <definedName name="_xlnm._FilterDatabase" localSheetId="0" hidden="1">'Planilha Orçamentária (deso)'!$B$14:$V$114</definedName>
    <definedName name="_xlnm.Print_Area" localSheetId="1">CRONOGRAMA!$A$1:$K$25</definedName>
    <definedName name="_xlnm.Print_Area" localSheetId="0">'Planilha Orçamentária (deso)'!$A$1:$L$47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K39" i="1" s="1"/>
  <c r="L39" i="1" s="1"/>
  <c r="L38" i="1" s="1"/>
  <c r="J37" i="1"/>
  <c r="K37" i="1" s="1"/>
  <c r="L37" i="1" s="1"/>
  <c r="L36" i="1" s="1"/>
  <c r="J35" i="1"/>
  <c r="K35" i="1" s="1"/>
  <c r="L35" i="1" s="1"/>
  <c r="L34" i="1" s="1"/>
  <c r="D16" i="2" s="1"/>
  <c r="F16" i="2" s="1"/>
  <c r="J33" i="1"/>
  <c r="K33" i="1" s="1"/>
  <c r="L33" i="1" s="1"/>
  <c r="J32" i="1"/>
  <c r="K32" i="1" s="1"/>
  <c r="L32" i="1" s="1"/>
  <c r="J31" i="1"/>
  <c r="K31" i="1" s="1"/>
  <c r="L31" i="1" s="1"/>
  <c r="J29" i="1"/>
  <c r="K29" i="1" s="1"/>
  <c r="L29" i="1" s="1"/>
  <c r="L28" i="1" s="1"/>
  <c r="J27" i="1"/>
  <c r="K27" i="1" s="1"/>
  <c r="L27" i="1" s="1"/>
  <c r="J26" i="1"/>
  <c r="K26" i="1" s="1"/>
  <c r="L26" i="1" s="1"/>
  <c r="J25" i="1"/>
  <c r="K25" i="1" s="1"/>
  <c r="L25" i="1" s="1"/>
  <c r="J24" i="1"/>
  <c r="K24" i="1" s="1"/>
  <c r="L24" i="1" s="1"/>
  <c r="L23" i="1" s="1"/>
  <c r="J22" i="1"/>
  <c r="K22" i="1" s="1"/>
  <c r="L22" i="1" s="1"/>
  <c r="J20" i="1"/>
  <c r="K20" i="1" s="1"/>
  <c r="L20" i="1" s="1"/>
  <c r="J18" i="1"/>
  <c r="K18" i="1" s="1"/>
  <c r="L18" i="1" s="1"/>
  <c r="J21" i="1"/>
  <c r="K21" i="1" s="1"/>
  <c r="L21" i="1" s="1"/>
  <c r="L30" i="1" l="1"/>
  <c r="D15" i="2"/>
  <c r="J19" i="1"/>
  <c r="K19" i="1" s="1"/>
  <c r="L19" i="1" s="1"/>
  <c r="L17" i="1" s="1"/>
  <c r="D14" i="2" s="1"/>
  <c r="J16" i="1"/>
  <c r="K16" i="1" s="1"/>
  <c r="L16" i="1" s="1"/>
  <c r="L15" i="1" s="1"/>
  <c r="H6" i="1"/>
  <c r="F14" i="2" l="1"/>
  <c r="H14" i="2"/>
  <c r="J14" i="2"/>
  <c r="J18" i="2" s="1"/>
  <c r="D13" i="2"/>
  <c r="L13" i="1"/>
  <c r="N13" i="1" s="1"/>
  <c r="H15" i="2"/>
  <c r="F15" i="2"/>
  <c r="D18" i="2" l="1"/>
  <c r="F13" i="2"/>
  <c r="H18" i="2"/>
  <c r="E13" i="2"/>
  <c r="G13" i="2" l="1"/>
  <c r="F18" i="2"/>
  <c r="F19" i="2" s="1"/>
  <c r="H19" i="2" s="1"/>
  <c r="J19" i="2" s="1"/>
  <c r="D19" i="2"/>
  <c r="K18" i="2"/>
  <c r="K19" i="2" s="1"/>
  <c r="E14" i="2"/>
  <c r="E15" i="2"/>
  <c r="E16" i="2"/>
  <c r="E18" i="2" l="1"/>
  <c r="E19" i="2" s="1"/>
</calcChain>
</file>

<file path=xl/comments1.xml><?xml version="1.0" encoding="utf-8"?>
<comments xmlns="http://schemas.openxmlformats.org/spreadsheetml/2006/main">
  <authors>
    <author>RAFAEL MARUCH DE CARVALHO</author>
  </authors>
  <commentList>
    <comment ref="H6" authorId="0">
      <text>
        <r>
          <rPr>
            <b/>
            <sz val="9"/>
            <color indexed="81"/>
            <rFont val="Segoe UI"/>
            <family val="2"/>
          </rPr>
          <t>Preenchimento Automático - Aba "Detalhamento do BDI"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6" authorId="0">
      <text>
        <r>
          <rPr>
            <b/>
            <sz val="9"/>
            <color indexed="81"/>
            <rFont val="Segoe UI"/>
            <family val="2"/>
          </rPr>
          <t>Preencher caso exista BDI diferenciado aplicado em algum(ns) item(ns)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7" authorId="0">
      <text>
        <r>
          <rPr>
            <b/>
            <sz val="9"/>
            <color indexed="81"/>
            <rFont val="Segoe UI"/>
            <family val="2"/>
          </rPr>
          <t>SIM ou NÃO</t>
        </r>
      </text>
    </comment>
  </commentList>
</comments>
</file>

<file path=xl/sharedStrings.xml><?xml version="1.0" encoding="utf-8"?>
<sst xmlns="http://schemas.openxmlformats.org/spreadsheetml/2006/main" count="156" uniqueCount="116">
  <si>
    <t>PLANILHA ORÇAMENTÁRIA</t>
  </si>
  <si>
    <t>LICITAÇÃO Nº</t>
  </si>
  <si>
    <t>EDITAL Nº</t>
  </si>
  <si>
    <t>ÓRGÃO</t>
  </si>
  <si>
    <t>DATA DO ORÇAMENTO</t>
  </si>
  <si>
    <t>OBJETO</t>
  </si>
  <si>
    <t>LOTE</t>
  </si>
  <si>
    <t>MODALIDADE</t>
  </si>
  <si>
    <t>REGIME DE EXECUÇÃO</t>
  </si>
  <si>
    <t>1 – Empreitada por Preço Global</t>
  </si>
  <si>
    <t>CIDADE</t>
  </si>
  <si>
    <t>UF</t>
  </si>
  <si>
    <t>MG</t>
  </si>
  <si>
    <r>
      <t xml:space="preserve">DATA BASE DO ORÇAMENTO </t>
    </r>
    <r>
      <rPr>
        <sz val="11"/>
        <color theme="1"/>
        <rFont val="Calibri"/>
        <family val="2"/>
        <scheme val="minor"/>
      </rPr>
      <t>(mês/ano)</t>
    </r>
  </si>
  <si>
    <t>DESONERAÇÃO</t>
  </si>
  <si>
    <t>ENCARGOS SOCIAIS - HORISTAS (%)</t>
  </si>
  <si>
    <t>BDI 1</t>
  </si>
  <si>
    <t>BDI 2</t>
  </si>
  <si>
    <t>Sim</t>
  </si>
  <si>
    <t>ENCARGOS SOCIAIS - MENSALISTAS (%)</t>
  </si>
  <si>
    <t>LEGENDA</t>
  </si>
  <si>
    <t>PREENCHIMENTO OBRIGATÓRIO</t>
  </si>
  <si>
    <t>PREENCHIIMENTO FACULTATIVO</t>
  </si>
  <si>
    <t>PREENCHIMENTO AUTOMÁTICO</t>
  </si>
  <si>
    <t>TIPO DE VALOR</t>
  </si>
  <si>
    <t>TOTAL GERAL</t>
  </si>
  <si>
    <t>CUSTO (SEM BDI)</t>
  </si>
  <si>
    <t>ITEM</t>
  </si>
  <si>
    <t>CÓDIGO</t>
  </si>
  <si>
    <t>REFERÊNCIA</t>
  </si>
  <si>
    <t>DESCRIÇÃO DOS SERVIÇOS</t>
  </si>
  <si>
    <t>UNIDADE</t>
  </si>
  <si>
    <t>QUANTIDADE</t>
  </si>
  <si>
    <t>VALOR UNITÁRIO (R$)</t>
  </si>
  <si>
    <t>BDI</t>
  </si>
  <si>
    <t>CUSTO UNITÁRIO (SEM BDI)</t>
  </si>
  <si>
    <t>PREÇO UNITÁRIO (COM BDI)</t>
  </si>
  <si>
    <t>PREÇO TOTAL</t>
  </si>
  <si>
    <t>PLACA DE OBRA</t>
  </si>
  <si>
    <t>ED-28427</t>
  </si>
  <si>
    <t>1.1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</si>
  <si>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</si>
  <si>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UN</t>
  </si>
  <si>
    <t>M²</t>
  </si>
  <si>
    <t>2.1</t>
  </si>
  <si>
    <t>3.1</t>
  </si>
  <si>
    <t>4.1</t>
  </si>
  <si>
    <t>5.1</t>
  </si>
  <si>
    <t>5.2</t>
  </si>
  <si>
    <t>5.3</t>
  </si>
  <si>
    <t>6.1</t>
  </si>
  <si>
    <t>ANDAIME</t>
  </si>
  <si>
    <t>ED-9076</t>
  </si>
  <si>
    <t>7.1</t>
  </si>
  <si>
    <t>FORNECIMENTO DE ANDAIME METÁLICO TUBULAR TIPO TORRE (LOCAÇÃO), INCLUSIVE RODÍZIOS, EXCLUSIVE MONTAGEM E DESMONTAGEM</t>
  </si>
  <si>
    <t>mxmês</t>
  </si>
  <si>
    <t>ED-9077</t>
  </si>
  <si>
    <t>MONTAGEM E DESMONTAGEM DE ANDAIME METÁLICO TUBULAR TIPO TORRE, EXCLUSIVE FORNECIMENTO DO ANDAIME</t>
  </si>
  <si>
    <t>8.1</t>
  </si>
  <si>
    <t xml:space="preserve">PINTURA </t>
  </si>
  <si>
    <t>,</t>
  </si>
  <si>
    <t>3.2</t>
  </si>
  <si>
    <t xml:space="preserve"> </t>
  </si>
  <si>
    <t>CÂMARA MUNICIPAL DE SENHORA DE OLIVEIRA</t>
  </si>
  <si>
    <t xml:space="preserve">REFORMA CÂMARA MUNICIPAL </t>
  </si>
  <si>
    <t>ED-28533</t>
  </si>
  <si>
    <t>ANDAIME EM CAVALETE METÁLICO PARA FORRO OU SERVIÇO EM ALTURA INTERNO, COM CHAPA DE COMPENSADO E TÁBUA, COM REAPROVEITAMENTO, INCLUSIVE MONTAGEM/DESMONTAGEM E REMANEJAMENTO</t>
  </si>
  <si>
    <t>LÍVIA LUÍSA RODRIGUES MOREIRA</t>
  </si>
  <si>
    <t>ARQUITETA URBANISTA / CAU: A267036-4</t>
  </si>
  <si>
    <t>COTAÇÃO</t>
  </si>
  <si>
    <t>2.2</t>
  </si>
  <si>
    <t>2.3</t>
  </si>
  <si>
    <t>2.4</t>
  </si>
  <si>
    <t>2.5</t>
  </si>
  <si>
    <t>PINTURA DE 3 PORTAS DE MADEIRA COM ESMALTE SINTÉTICO; PINTURA DE 1 PORTA DE FERRO COM ESMALTE SINTÉTICO; PINTURA DE 8 PORTAS COM VERNIZ;</t>
  </si>
  <si>
    <t>3.3</t>
  </si>
  <si>
    <t>3.4</t>
  </si>
  <si>
    <t>MANUTENÇÃO DO TELHADO</t>
  </si>
  <si>
    <t>PARAFUSO AUTOBROCANTE PARA TELHA SANDUÍCHE (CINCADO / PONTA BROCA) - 12x3 POLEGADAS</t>
  </si>
  <si>
    <t>KIT CONSUMÍVEIS (BITS MAGNÉTICOS, DISCOS DE LIMPEZA, SOLVENTE DESENGRAXANTE)</t>
  </si>
  <si>
    <t>MÃO DE OBRA ESPECIALIZADA (TROCA DE PARAFUSOS, REMOÇÃO DE VEDAÇÃO ANTIGA E NOVA APLICAÇÃO)</t>
  </si>
  <si>
    <t>FORRO DE GESSO</t>
  </si>
  <si>
    <t>SENHORA DE OLIVEIRA, JULHO DE 2026</t>
  </si>
  <si>
    <t>MÃO DE OBRA ESPECIALIZADA (REMOÇÃO E RECOLOCAÇÃO DE PLACAS), INCLUSIVE MATERIAIS NECESSÁRIOS PARA OBRA - ATÉ 100 M²</t>
  </si>
  <si>
    <t>PINTURA ACRÍLICA EM PAREDE, TRÊS (3) DEMÃOS, COM APLICAÇÃO MANUAL, INCLUSIVE SELADOR ACRÍLICO, EXCLUSIVE MASSA ACRÍLICA/CORRIDA (PVA)</t>
  </si>
  <si>
    <t>PINTURA LÁTEX (PVA) EM TETO, TRÊS (3) DEMÃOS, COM APLICAÇÃO MANUAL, INCLUSIVE SELADOR ACRÍLICO E MASSA ACRÍLICA/CORRIDA (PVA)</t>
  </si>
  <si>
    <t>PINTURA EPÓXI EM PISO, TRÊS (3) DEMÃOS, EXCLUSIVE PRIMER EPÓXI, INCLUSIVE LIMPEZA DA SUPERFÍCIE</t>
  </si>
  <si>
    <t>PINTURA LÁTEX (PVA) EM PAREDE, TRÊS (3) DEMÃOS, COM APLICAÇÃO MANUAL, INCLUSIVE UMA (1) DEMÃO DE MASSA CORRIDA (PVA) E SELADOR ACRÍLICO</t>
  </si>
  <si>
    <t>SELANTE PU 40 FLEXÍVEL (CINZA OU BRANCO) PARA VEDAÇÃO DE CALHAS E EMENDAS</t>
  </si>
  <si>
    <t>MURO DIVISÓRIO</t>
  </si>
  <si>
    <t xml:space="preserve">MURO DIVISÓRIO EM BLOCO DE CONCRETO COM ACABAMENTO), PINGADEIRA EM CONCRETO, CHAPISCO/REBOCO COM ARGAMASSA (CIMENTO E AREIA) </t>
  </si>
  <si>
    <t>PAREDES</t>
  </si>
  <si>
    <t>MÃO DE OBRA ESPECIALIZADA (REPARAÇÃO DE PAREDES), INCLUSE MATERIAS PARA OBRA</t>
  </si>
  <si>
    <t>ESQUADRIA</t>
  </si>
  <si>
    <t>FORNECIMENTO DE JANELA DE CORRER EM VIDRO TEMPERADO 8MM, INCLUSIVE ASSENTAMENTO E ACESSÓRIOS</t>
  </si>
  <si>
    <t>CRONOGRAMA FÍSICO E FINANCEIRO</t>
  </si>
  <si>
    <t>INFORMAÇÕES GERAIS</t>
  </si>
  <si>
    <r>
      <t>Município:</t>
    </r>
    <r>
      <rPr>
        <sz val="11"/>
        <rFont val="Arial"/>
        <family val="2"/>
      </rPr>
      <t xml:space="preserve"> Senhora de Oliveira</t>
    </r>
  </si>
  <si>
    <t xml:space="preserve">Local: </t>
  </si>
  <si>
    <t>Centro</t>
  </si>
  <si>
    <t>Item</t>
  </si>
  <si>
    <t>Descrição</t>
  </si>
  <si>
    <t>Valor dos Serviços</t>
  </si>
  <si>
    <t>Grandes Itens (Etapas da obra)</t>
  </si>
  <si>
    <t>R$</t>
  </si>
  <si>
    <t>Peso %</t>
  </si>
  <si>
    <t>TOTAIS</t>
  </si>
  <si>
    <t>TOTAIS ACUMULADOS</t>
  </si>
  <si>
    <t>Projeto: Reforma da Câmara</t>
  </si>
  <si>
    <r>
      <t>Responsável Técnico:</t>
    </r>
    <r>
      <rPr>
        <sz val="11"/>
        <rFont val="Arial"/>
        <family val="2"/>
      </rPr>
      <t xml:space="preserve"> Livia Rodrigues Arquitetura,  CAU: A267036-4</t>
    </r>
  </si>
  <si>
    <t>Placa de Obra</t>
  </si>
  <si>
    <t>Pintura</t>
  </si>
  <si>
    <t>Manutenção do telhado</t>
  </si>
  <si>
    <t>Alvenaria</t>
  </si>
  <si>
    <t>02º MÊS</t>
  </si>
  <si>
    <t>03º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</si>
</sst>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/yyyy;@"/>
    <numFmt numFmtId="165" formatCode="_-&quot;R$&quot;\ * #,##0.0000_-;\-&quot;R$&quot;\ * #,##0.0000_-;_-&quot;R$&quot;\ * &quot;-&quot;????_-;_-@_-"/>
    <numFmt numFmtId="166" formatCode="_-&quot;R$&quot;* #,##0.00_-;\-&quot;R$&quot;* #,##0.00_-;_-&quot;R$&quot;* &quot;-&quot;??_-;_-@_-"/>
    <numFmt numFmtId="167" formatCode="#,##0.0000"/>
    <numFmt numFmtId="168" formatCode="#0.00"/>
    <numFmt numFmtId="169" formatCode="00\º\ &quot;MÊS&quot;"/>
    <numFmt numFmtId="170" formatCode="&quot;R$ &quot;#,##0.00_);[Red]\(&quot;R$ &quot;#,##0.00\)"/>
    <numFmt numFmtId="171" formatCode="_-* #,##0.00_-;[Red]\-* #,##0.00_-;_-* &quot;-&quot;??_-;_-@_-"/>
    <numFmt numFmtId="172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</fills>
  <borders count="6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172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5" fillId="2" borderId="0" xfId="0" applyFont="1" applyFill="1"/>
    <xf numFmtId="0" fontId="2" fillId="2" borderId="9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9" fontId="0" fillId="2" borderId="0" xfId="2" applyFont="1" applyFill="1" applyAlignment="1"/>
    <xf numFmtId="0" fontId="2" fillId="3" borderId="32" xfId="0" applyFont="1" applyFill="1" applyBorder="1" applyAlignment="1">
      <alignment horizontal="center" vertical="center" wrapText="1"/>
    </xf>
    <xf numFmtId="44" fontId="2" fillId="4" borderId="32" xfId="1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42" xfId="0" applyBorder="1"/>
    <xf numFmtId="0" fontId="2" fillId="2" borderId="0" xfId="0" applyFont="1" applyFill="1"/>
    <xf numFmtId="0" fontId="2" fillId="0" borderId="0" xfId="0" applyFont="1"/>
    <xf numFmtId="0" fontId="10" fillId="0" borderId="0" xfId="4" applyAlignment="1">
      <alignment vertical="center"/>
    </xf>
    <xf numFmtId="0" fontId="10" fillId="0" borderId="0" xfId="4"/>
    <xf numFmtId="0" fontId="12" fillId="2" borderId="0" xfId="4" applyFont="1" applyFill="1" applyAlignment="1">
      <alignment horizontal="center" vertical="center"/>
    </xf>
    <xf numFmtId="0" fontId="12" fillId="2" borderId="47" xfId="4" applyFont="1" applyFill="1" applyBorder="1" applyAlignment="1">
      <alignment horizontal="center" vertical="center"/>
    </xf>
    <xf numFmtId="0" fontId="13" fillId="0" borderId="0" xfId="5" applyFont="1" applyAlignment="1">
      <alignment vertical="center"/>
    </xf>
    <xf numFmtId="0" fontId="13" fillId="0" borderId="46" xfId="5" applyFont="1" applyBorder="1" applyAlignment="1">
      <alignment horizontal="left" vertical="center"/>
    </xf>
    <xf numFmtId="0" fontId="14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3" fillId="2" borderId="0" xfId="4" applyFont="1" applyFill="1" applyAlignment="1">
      <alignment vertical="center"/>
    </xf>
    <xf numFmtId="0" fontId="13" fillId="2" borderId="47" xfId="4" applyFont="1" applyFill="1" applyBorder="1" applyAlignment="1">
      <alignment vertical="center"/>
    </xf>
    <xf numFmtId="0" fontId="13" fillId="2" borderId="48" xfId="4" applyFont="1" applyFill="1" applyBorder="1" applyAlignment="1">
      <alignment vertical="center"/>
    </xf>
    <xf numFmtId="0" fontId="13" fillId="2" borderId="49" xfId="4" applyFont="1" applyFill="1" applyBorder="1" applyAlignment="1">
      <alignment vertical="center"/>
    </xf>
    <xf numFmtId="0" fontId="13" fillId="2" borderId="50" xfId="4" applyFont="1" applyFill="1" applyBorder="1" applyAlignment="1">
      <alignment vertical="center"/>
    </xf>
    <xf numFmtId="0" fontId="13" fillId="3" borderId="54" xfId="4" applyFont="1" applyFill="1" applyBorder="1" applyAlignment="1">
      <alignment horizontal="center" vertical="center"/>
    </xf>
    <xf numFmtId="0" fontId="16" fillId="0" borderId="0" xfId="4" applyFont="1" applyAlignment="1">
      <alignment vertical="center"/>
    </xf>
    <xf numFmtId="0" fontId="16" fillId="0" borderId="0" xfId="4" applyFont="1"/>
    <xf numFmtId="0" fontId="13" fillId="3" borderId="59" xfId="4" applyFont="1" applyFill="1" applyBorder="1" applyAlignment="1">
      <alignment vertical="center"/>
    </xf>
    <xf numFmtId="170" fontId="13" fillId="3" borderId="60" xfId="4" applyNumberFormat="1" applyFont="1" applyFill="1" applyBorder="1" applyAlignment="1">
      <alignment horizontal="center" vertical="center"/>
    </xf>
    <xf numFmtId="0" fontId="13" fillId="3" borderId="61" xfId="4" applyFont="1" applyFill="1" applyBorder="1" applyAlignment="1">
      <alignment horizontal="center" vertical="center"/>
    </xf>
    <xf numFmtId="170" fontId="13" fillId="3" borderId="62" xfId="4" applyNumberFormat="1" applyFont="1" applyFill="1" applyBorder="1" applyAlignment="1">
      <alignment horizontal="center" vertical="center"/>
    </xf>
    <xf numFmtId="0" fontId="13" fillId="3" borderId="60" xfId="4" applyFont="1" applyFill="1" applyBorder="1" applyAlignment="1">
      <alignment horizontal="center" vertical="center"/>
    </xf>
    <xf numFmtId="0" fontId="13" fillId="2" borderId="63" xfId="4" applyFont="1" applyFill="1" applyBorder="1" applyAlignment="1">
      <alignment horizontal="center" vertical="center"/>
    </xf>
    <xf numFmtId="171" fontId="14" fillId="2" borderId="64" xfId="4" applyNumberFormat="1" applyFont="1" applyFill="1" applyBorder="1" applyAlignment="1">
      <alignment vertical="center" wrapText="1"/>
    </xf>
    <xf numFmtId="172" fontId="14" fillId="2" borderId="65" xfId="6" applyFont="1" applyFill="1" applyBorder="1" applyAlignment="1">
      <alignment vertical="center" wrapText="1"/>
    </xf>
    <xf numFmtId="10" fontId="13" fillId="2" borderId="66" xfId="7" applyNumberFormat="1" applyFont="1" applyFill="1" applyBorder="1" applyAlignment="1">
      <alignment horizontal="center" vertical="center" wrapText="1"/>
    </xf>
    <xf numFmtId="172" fontId="14" fillId="2" borderId="67" xfId="6" applyFont="1" applyFill="1" applyBorder="1" applyAlignment="1">
      <alignment vertical="center" wrapText="1"/>
    </xf>
    <xf numFmtId="10" fontId="14" fillId="2" borderId="65" xfId="7" applyNumberFormat="1" applyFont="1" applyFill="1" applyBorder="1" applyAlignment="1">
      <alignment vertical="center" wrapText="1"/>
    </xf>
    <xf numFmtId="0" fontId="13" fillId="2" borderId="53" xfId="4" applyFont="1" applyFill="1" applyBorder="1" applyAlignment="1">
      <alignment horizontal="center" vertical="center"/>
    </xf>
    <xf numFmtId="172" fontId="14" fillId="2" borderId="55" xfId="6" applyFont="1" applyFill="1" applyBorder="1" applyAlignment="1">
      <alignment vertical="center" wrapText="1"/>
    </xf>
    <xf numFmtId="172" fontId="14" fillId="2" borderId="57" xfId="6" quotePrefix="1" applyFont="1" applyFill="1" applyBorder="1" applyAlignment="1">
      <alignment horizontal="center" vertical="center" wrapText="1"/>
    </xf>
    <xf numFmtId="10" fontId="14" fillId="2" borderId="55" xfId="7" applyNumberFormat="1" applyFont="1" applyFill="1" applyBorder="1" applyAlignment="1">
      <alignment vertical="center" wrapText="1"/>
    </xf>
    <xf numFmtId="0" fontId="14" fillId="2" borderId="0" xfId="4" applyFont="1" applyFill="1" applyAlignment="1">
      <alignment horizontal="center" vertical="center"/>
    </xf>
    <xf numFmtId="0" fontId="14" fillId="2" borderId="0" xfId="4" applyFont="1" applyFill="1" applyAlignment="1">
      <alignment vertical="center"/>
    </xf>
    <xf numFmtId="172" fontId="14" fillId="2" borderId="0" xfId="6" applyFont="1" applyFill="1" applyBorder="1" applyAlignment="1">
      <alignment vertical="center"/>
    </xf>
    <xf numFmtId="9" fontId="13" fillId="2" borderId="0" xfId="7" applyFont="1" applyFill="1" applyBorder="1" applyAlignment="1">
      <alignment horizontal="center" vertical="center"/>
    </xf>
    <xf numFmtId="9" fontId="14" fillId="2" borderId="0" xfId="4" applyNumberFormat="1" applyFont="1" applyFill="1" applyAlignment="1">
      <alignment vertical="center"/>
    </xf>
    <xf numFmtId="172" fontId="13" fillId="2" borderId="55" xfId="6" applyFont="1" applyFill="1" applyBorder="1" applyAlignment="1">
      <alignment vertical="center"/>
    </xf>
    <xf numFmtId="10" fontId="14" fillId="2" borderId="56" xfId="7" applyNumberFormat="1" applyFont="1" applyFill="1" applyBorder="1" applyAlignment="1">
      <alignment vertical="center"/>
    </xf>
    <xf numFmtId="172" fontId="14" fillId="2" borderId="57" xfId="6" applyFont="1" applyFill="1" applyBorder="1" applyAlignment="1">
      <alignment vertical="center"/>
    </xf>
    <xf numFmtId="10" fontId="14" fillId="2" borderId="55" xfId="6" applyNumberFormat="1" applyFont="1" applyFill="1" applyBorder="1" applyAlignment="1">
      <alignment vertical="center"/>
    </xf>
    <xf numFmtId="172" fontId="14" fillId="2" borderId="55" xfId="6" applyFont="1" applyFill="1" applyBorder="1" applyAlignment="1">
      <alignment vertical="center"/>
    </xf>
    <xf numFmtId="172" fontId="13" fillId="2" borderId="55" xfId="4" applyNumberFormat="1" applyFont="1" applyFill="1" applyBorder="1" applyAlignment="1">
      <alignment vertical="center"/>
    </xf>
    <xf numFmtId="172" fontId="14" fillId="2" borderId="57" xfId="4" applyNumberFormat="1" applyFont="1" applyFill="1" applyBorder="1" applyAlignment="1">
      <alignment vertical="center"/>
    </xf>
    <xf numFmtId="10" fontId="14" fillId="2" borderId="55" xfId="4" applyNumberFormat="1" applyFont="1" applyFill="1" applyBorder="1" applyAlignment="1">
      <alignment vertical="center"/>
    </xf>
    <xf numFmtId="172" fontId="14" fillId="2" borderId="55" xfId="4" applyNumberFormat="1" applyFont="1" applyFill="1" applyBorder="1" applyAlignment="1">
      <alignment vertical="center"/>
    </xf>
    <xf numFmtId="0" fontId="13" fillId="0" borderId="0" xfId="4" applyFont="1"/>
    <xf numFmtId="0" fontId="10" fillId="2" borderId="0" xfId="4" applyFill="1" applyAlignment="1">
      <alignment vertical="center"/>
    </xf>
    <xf numFmtId="0" fontId="10" fillId="2" borderId="0" xfId="4" applyFill="1" applyAlignment="1">
      <alignment horizontal="center" vertical="center"/>
    </xf>
    <xf numFmtId="0" fontId="10" fillId="2" borderId="0" xfId="4" applyFill="1" applyAlignment="1">
      <alignment horizontal="left" vertical="center"/>
    </xf>
    <xf numFmtId="44" fontId="0" fillId="0" borderId="0" xfId="0" applyNumberFormat="1"/>
    <xf numFmtId="10" fontId="14" fillId="2" borderId="67" xfId="7" applyNumberFormat="1" applyFont="1" applyFill="1" applyBorder="1" applyAlignment="1">
      <alignment vertical="center" wrapText="1"/>
    </xf>
    <xf numFmtId="43" fontId="10" fillId="0" borderId="0" xfId="4" applyNumberFormat="1" applyAlignment="1">
      <alignment vertical="center"/>
    </xf>
    <xf numFmtId="2" fontId="14" fillId="2" borderId="55" xfId="6" applyNumberFormat="1" applyFont="1" applyFill="1" applyBorder="1" applyAlignment="1">
      <alignment vertical="center"/>
    </xf>
    <xf numFmtId="2" fontId="14" fillId="2" borderId="55" xfId="4" applyNumberFormat="1" applyFont="1" applyFill="1" applyBorder="1" applyAlignment="1">
      <alignment vertical="center"/>
    </xf>
    <xf numFmtId="0" fontId="13" fillId="4" borderId="63" xfId="4" applyFont="1" applyFill="1" applyBorder="1" applyAlignment="1">
      <alignment horizontal="center" vertical="center"/>
    </xf>
    <xf numFmtId="171" fontId="14" fillId="4" borderId="64" xfId="4" applyNumberFormat="1" applyFont="1" applyFill="1" applyBorder="1" applyAlignment="1">
      <alignment vertical="center" wrapText="1"/>
    </xf>
    <xf numFmtId="172" fontId="14" fillId="4" borderId="65" xfId="6" applyFont="1" applyFill="1" applyBorder="1" applyAlignment="1">
      <alignment vertical="center" wrapText="1"/>
    </xf>
    <xf numFmtId="10" fontId="13" fillId="4" borderId="66" xfId="7" applyNumberFormat="1" applyFont="1" applyFill="1" applyBorder="1" applyAlignment="1">
      <alignment horizontal="center" vertical="center" wrapText="1"/>
    </xf>
    <xf numFmtId="172" fontId="14" fillId="4" borderId="67" xfId="6" applyFont="1" applyFill="1" applyBorder="1" applyAlignment="1">
      <alignment vertical="center" wrapText="1"/>
    </xf>
    <xf numFmtId="10" fontId="14" fillId="4" borderId="65" xfId="7" applyNumberFormat="1" applyFont="1" applyFill="1" applyBorder="1" applyAlignment="1">
      <alignment vertical="center" wrapText="1"/>
    </xf>
    <xf numFmtId="2" fontId="14" fillId="4" borderId="65" xfId="7" applyNumberFormat="1" applyFont="1" applyFill="1" applyBorder="1" applyAlignment="1">
      <alignment vertical="center" wrapText="1"/>
    </xf>
    <xf numFmtId="43" fontId="10" fillId="4" borderId="0" xfId="4" applyNumberFormat="1" applyFill="1" applyAlignment="1">
      <alignment vertical="center"/>
    </xf>
    <xf numFmtId="0" fontId="10" fillId="4" borderId="0" xfId="4" applyFill="1"/>
    <xf numFmtId="0" fontId="10" fillId="2" borderId="0" xfId="4" applyFill="1" applyBorder="1" applyAlignment="1">
      <alignment vertical="center"/>
    </xf>
    <xf numFmtId="49" fontId="0" fillId="2" borderId="38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8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center" vertical="center"/>
    </xf>
    <xf numFmtId="167" fontId="0" fillId="2" borderId="40" xfId="3" applyNumberFormat="1" applyFont="1" applyFill="1" applyBorder="1" applyAlignment="1">
      <alignment horizontal="right" vertical="center"/>
    </xf>
    <xf numFmtId="10" fontId="0" fillId="2" borderId="39" xfId="2" applyNumberFormat="1" applyFont="1" applyFill="1" applyBorder="1" applyAlignment="1">
      <alignment horizontal="right" vertical="center"/>
    </xf>
    <xf numFmtId="4" fontId="0" fillId="2" borderId="41" xfId="3" applyNumberFormat="1" applyFont="1" applyFill="1" applyBorder="1" applyAlignment="1">
      <alignment horizontal="right" vertical="center"/>
    </xf>
    <xf numFmtId="4" fontId="0" fillId="2" borderId="38" xfId="3" applyNumberFormat="1" applyFont="1" applyFill="1" applyBorder="1" applyAlignment="1">
      <alignment horizontal="right" vertical="center"/>
    </xf>
    <xf numFmtId="4" fontId="0" fillId="2" borderId="39" xfId="3" applyNumberFormat="1" applyFont="1" applyFill="1" applyBorder="1" applyAlignment="1">
      <alignment horizontal="right" vertical="center"/>
    </xf>
    <xf numFmtId="49" fontId="2" fillId="2" borderId="38" xfId="0" applyNumberFormat="1" applyFont="1" applyFill="1" applyBorder="1" applyAlignment="1">
      <alignment horizontal="center" vertical="center"/>
    </xf>
    <xf numFmtId="168" fontId="0" fillId="2" borderId="38" xfId="0" applyNumberForma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left" vertical="center" wrapText="1"/>
    </xf>
    <xf numFmtId="0" fontId="0" fillId="4" borderId="33" xfId="0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left" vertical="center" wrapText="1"/>
    </xf>
    <xf numFmtId="0" fontId="0" fillId="4" borderId="35" xfId="0" applyFill="1" applyBorder="1" applyAlignment="1">
      <alignment horizontal="center" vertical="center"/>
    </xf>
    <xf numFmtId="10" fontId="0" fillId="4" borderId="34" xfId="2" applyNumberFormat="1" applyFont="1" applyFill="1" applyBorder="1" applyAlignment="1">
      <alignment horizontal="right" vertical="center"/>
    </xf>
    <xf numFmtId="4" fontId="0" fillId="4" borderId="37" xfId="3" applyNumberFormat="1" applyFont="1" applyFill="1" applyBorder="1" applyAlignment="1">
      <alignment horizontal="right" vertical="center"/>
    </xf>
    <xf numFmtId="4" fontId="0" fillId="4" borderId="33" xfId="3" applyNumberFormat="1" applyFont="1" applyFill="1" applyBorder="1" applyAlignment="1">
      <alignment horizontal="right" vertical="center"/>
    </xf>
    <xf numFmtId="4" fontId="2" fillId="4" borderId="35" xfId="3" applyNumberFormat="1" applyFont="1" applyFill="1" applyBorder="1" applyAlignment="1">
      <alignment horizontal="right" vertical="center"/>
    </xf>
    <xf numFmtId="49" fontId="0" fillId="4" borderId="38" xfId="0" applyNumberForma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left" vertical="center" wrapText="1"/>
    </xf>
    <xf numFmtId="0" fontId="0" fillId="4" borderId="39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10" fontId="0" fillId="4" borderId="39" xfId="2" applyNumberFormat="1" applyFont="1" applyFill="1" applyBorder="1" applyAlignment="1">
      <alignment horizontal="right" vertical="center"/>
    </xf>
    <xf numFmtId="4" fontId="0" fillId="4" borderId="41" xfId="3" applyNumberFormat="1" applyFont="1" applyFill="1" applyBorder="1" applyAlignment="1">
      <alignment horizontal="right" vertical="center"/>
    </xf>
    <xf numFmtId="4" fontId="0" fillId="4" borderId="38" xfId="3" applyNumberFormat="1" applyFont="1" applyFill="1" applyBorder="1" applyAlignment="1">
      <alignment horizontal="right" vertical="center"/>
    </xf>
    <xf numFmtId="4" fontId="2" fillId="4" borderId="39" xfId="3" applyNumberFormat="1" applyFont="1" applyFill="1" applyBorder="1" applyAlignment="1">
      <alignment horizontal="right" vertical="center"/>
    </xf>
    <xf numFmtId="49" fontId="2" fillId="4" borderId="38" xfId="0" applyNumberFormat="1" applyFont="1" applyFill="1" applyBorder="1" applyAlignment="1">
      <alignment horizontal="center" vertical="center"/>
    </xf>
    <xf numFmtId="168" fontId="0" fillId="4" borderId="38" xfId="0" applyNumberFormat="1" applyFill="1" applyBorder="1" applyAlignment="1">
      <alignment horizontal="center" vertical="center"/>
    </xf>
    <xf numFmtId="2" fontId="0" fillId="4" borderId="38" xfId="0" applyNumberForma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2" fontId="2" fillId="4" borderId="38" xfId="0" applyNumberFormat="1" applyFont="1" applyFill="1" applyBorder="1" applyAlignment="1">
      <alignment horizontal="center" vertical="center"/>
    </xf>
    <xf numFmtId="10" fontId="2" fillId="4" borderId="39" xfId="2" applyNumberFormat="1" applyFont="1" applyFill="1" applyBorder="1" applyAlignment="1">
      <alignment horizontal="right" vertical="center"/>
    </xf>
    <xf numFmtId="4" fontId="2" fillId="4" borderId="41" xfId="3" applyNumberFormat="1" applyFont="1" applyFill="1" applyBorder="1" applyAlignment="1">
      <alignment horizontal="right" vertical="center"/>
    </xf>
    <xf numFmtId="4" fontId="2" fillId="4" borderId="38" xfId="3" applyNumberFormat="1" applyFont="1" applyFill="1" applyBorder="1" applyAlignment="1">
      <alignment horizontal="right" vertical="center"/>
    </xf>
    <xf numFmtId="168" fontId="2" fillId="4" borderId="38" xfId="0" applyNumberFormat="1" applyFont="1" applyFill="1" applyBorder="1" applyAlignment="1">
      <alignment horizontal="center" vertical="center"/>
    </xf>
    <xf numFmtId="4" fontId="0" fillId="4" borderId="36" xfId="3" applyNumberFormat="1" applyFont="1" applyFill="1" applyBorder="1" applyAlignment="1">
      <alignment horizontal="right" vertical="center"/>
    </xf>
    <xf numFmtId="4" fontId="0" fillId="2" borderId="40" xfId="3" applyNumberFormat="1" applyFont="1" applyFill="1" applyBorder="1" applyAlignment="1">
      <alignment horizontal="right" vertical="center"/>
    </xf>
    <xf numFmtId="4" fontId="0" fillId="4" borderId="40" xfId="3" applyNumberFormat="1" applyFont="1" applyFill="1" applyBorder="1" applyAlignment="1">
      <alignment horizontal="right" vertical="center"/>
    </xf>
    <xf numFmtId="4" fontId="2" fillId="4" borderId="40" xfId="3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10" fontId="2" fillId="0" borderId="68" xfId="0" applyNumberFormat="1" applyFont="1" applyBorder="1" applyAlignment="1">
      <alignment horizont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14" fontId="0" fillId="2" borderId="10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vertical="center"/>
    </xf>
    <xf numFmtId="49" fontId="0" fillId="2" borderId="7" xfId="0" applyNumberForma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9" fontId="0" fillId="2" borderId="15" xfId="0" applyNumberForma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9" fontId="0" fillId="2" borderId="23" xfId="0" applyNumberForma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165" fontId="0" fillId="2" borderId="0" xfId="0" applyNumberFormat="1" applyFill="1"/>
    <xf numFmtId="0" fontId="0" fillId="0" borderId="0" xfId="0" applyAlignment="1">
      <alignment horizontal="center"/>
    </xf>
    <xf numFmtId="0" fontId="2" fillId="2" borderId="16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10" fontId="0" fillId="2" borderId="18" xfId="2" applyNumberFormat="1" applyFont="1" applyFill="1" applyBorder="1" applyAlignment="1">
      <alignment horizontal="center" vertical="center"/>
    </xf>
    <xf numFmtId="10" fontId="0" fillId="2" borderId="26" xfId="2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left" vertical="center"/>
    </xf>
    <xf numFmtId="49" fontId="0" fillId="2" borderId="8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0" fontId="0" fillId="2" borderId="17" xfId="2" applyNumberFormat="1" applyFont="1" applyFill="1" applyBorder="1" applyAlignment="1">
      <alignment horizontal="center" vertical="center"/>
    </xf>
    <xf numFmtId="10" fontId="0" fillId="2" borderId="25" xfId="2" applyNumberFormat="1" applyFont="1" applyFill="1" applyBorder="1" applyAlignment="1">
      <alignment horizontal="center" vertical="center"/>
    </xf>
    <xf numFmtId="0" fontId="13" fillId="3" borderId="53" xfId="4" applyFont="1" applyFill="1" applyBorder="1" applyAlignment="1">
      <alignment horizontal="center" vertical="center"/>
    </xf>
    <xf numFmtId="0" fontId="13" fillId="3" borderId="58" xfId="4" applyFont="1" applyFill="1" applyBorder="1" applyAlignment="1">
      <alignment horizontal="center" vertical="center"/>
    </xf>
    <xf numFmtId="0" fontId="13" fillId="3" borderId="55" xfId="4" applyFont="1" applyFill="1" applyBorder="1" applyAlignment="1">
      <alignment horizontal="center" vertical="center"/>
    </xf>
    <xf numFmtId="0" fontId="13" fillId="3" borderId="56" xfId="4" applyFont="1" applyFill="1" applyBorder="1" applyAlignment="1">
      <alignment horizontal="center" vertical="center"/>
    </xf>
    <xf numFmtId="169" fontId="13" fillId="3" borderId="57" xfId="4" applyNumberFormat="1" applyFont="1" applyFill="1" applyBorder="1" applyAlignment="1">
      <alignment horizontal="center" vertical="center"/>
    </xf>
    <xf numFmtId="169" fontId="13" fillId="3" borderId="55" xfId="4" applyNumberFormat="1" applyFont="1" applyFill="1" applyBorder="1" applyAlignment="1">
      <alignment horizontal="center" vertical="center"/>
    </xf>
    <xf numFmtId="169" fontId="13" fillId="3" borderId="54" xfId="4" applyNumberFormat="1" applyFont="1" applyFill="1" applyBorder="1" applyAlignment="1">
      <alignment horizontal="center" vertical="center"/>
    </xf>
    <xf numFmtId="0" fontId="13" fillId="2" borderId="55" xfId="4" applyFont="1" applyFill="1" applyBorder="1" applyAlignment="1">
      <alignment horizontal="center" vertical="center"/>
    </xf>
    <xf numFmtId="0" fontId="13" fillId="2" borderId="54" xfId="4" applyFont="1" applyFill="1" applyBorder="1" applyAlignment="1">
      <alignment horizontal="center" vertical="center"/>
    </xf>
    <xf numFmtId="0" fontId="11" fillId="2" borderId="43" xfId="4" applyFont="1" applyFill="1" applyBorder="1" applyAlignment="1">
      <alignment horizontal="center" vertical="center"/>
    </xf>
    <xf numFmtId="0" fontId="11" fillId="2" borderId="44" xfId="4" applyFont="1" applyFill="1" applyBorder="1" applyAlignment="1">
      <alignment horizontal="center" vertical="center"/>
    </xf>
    <xf numFmtId="0" fontId="12" fillId="2" borderId="43" xfId="4" applyFont="1" applyFill="1" applyBorder="1" applyAlignment="1">
      <alignment horizontal="center" vertical="center"/>
    </xf>
    <xf numFmtId="0" fontId="12" fillId="2" borderId="44" xfId="4" applyFont="1" applyFill="1" applyBorder="1" applyAlignment="1">
      <alignment horizontal="center" vertical="center"/>
    </xf>
    <xf numFmtId="0" fontId="12" fillId="2" borderId="45" xfId="4" applyFont="1" applyFill="1" applyBorder="1" applyAlignment="1">
      <alignment horizontal="center" vertical="center"/>
    </xf>
    <xf numFmtId="0" fontId="13" fillId="0" borderId="46" xfId="5" applyFont="1" applyBorder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5" fillId="5" borderId="51" xfId="4" applyFont="1" applyFill="1" applyBorder="1" applyAlignment="1">
      <alignment horizontal="center" vertical="center"/>
    </xf>
    <xf numFmtId="0" fontId="15" fillId="5" borderId="52" xfId="4" applyFont="1" applyFill="1" applyBorder="1" applyAlignment="1">
      <alignment horizontal="center" vertical="center"/>
    </xf>
    <xf numFmtId="0" fontId="13" fillId="0" borderId="0" xfId="5" applyFont="1" applyBorder="1" applyAlignment="1">
      <alignment horizontal="left" vertical="center"/>
    </xf>
  </cellXfs>
  <cellStyles count="8">
    <cellStyle name="Moeda" xfId="1" builtinId="4"/>
    <cellStyle name="Moeda 2" xfId="3"/>
    <cellStyle name="Normal" xfId="0" builtinId="0"/>
    <cellStyle name="Normal 2 2" xfId="4"/>
    <cellStyle name="Normal 3" xfId="5"/>
    <cellStyle name="Porcentagem" xfId="2" builtinId="5"/>
    <cellStyle name="Porcentagem 2" xfId="7"/>
    <cellStyle name="Vírgula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EA%20DE%20TRABALHO\Prefeitura%20de%20Senhora%20de%20Oliveira\Reforma%20Abrigo%20(asilo)\Planilha-Orcamentaria-Reforma-Abri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çamentária sdeso"/>
      <sheetName val="Detalhamento do BDI"/>
      <sheetName val="Planilha Orçamentária (deso)"/>
      <sheetName val="Detalhamento do BDI (2)"/>
    </sheetNames>
    <sheetDataSet>
      <sheetData sheetId="0"/>
      <sheetData sheetId="1"/>
      <sheetData sheetId="2"/>
      <sheetData sheetId="3">
        <row r="2">
          <cell r="F2">
            <v>0.29420000000000002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S110"/>
  <sheetViews>
    <sheetView showGridLines="0" tabSelected="1" view="pageBreakPreview" topLeftCell="A25" zoomScale="60" zoomScaleNormal="60" workbookViewId="0">
      <selection activeCell="H45" sqref="H45:K45"/>
    </sheetView>
  </sheetViews>
  <sheetFormatPr defaultRowHeight="15" x14ac:dyDescent="0.25"/>
  <cols>
    <col min="1" max="1" width="2.42578125" customWidth="1"/>
    <col min="2" max="2" width="22.140625" customWidth="1"/>
    <col min="3" max="3" width="15.42578125" customWidth="1"/>
    <col min="4" max="4" width="28.7109375" customWidth="1"/>
    <col min="5" max="5" width="64.28515625" style="1" customWidth="1"/>
    <col min="6" max="6" width="14.42578125" customWidth="1"/>
    <col min="7" max="7" width="18" customWidth="1"/>
    <col min="8" max="8" width="18.5703125" customWidth="1"/>
    <col min="9" max="9" width="22.42578125" customWidth="1"/>
    <col min="10" max="11" width="18.5703125" customWidth="1"/>
    <col min="12" max="12" width="23.85546875" customWidth="1"/>
    <col min="13" max="13" width="22.7109375" customWidth="1"/>
    <col min="14" max="14" width="29.140625" customWidth="1"/>
    <col min="15" max="15" width="8.140625" customWidth="1"/>
    <col min="16" max="16" width="13" customWidth="1"/>
    <col min="17" max="17" width="13.42578125" customWidth="1"/>
    <col min="18" max="18" width="13.7109375" customWidth="1"/>
    <col min="19" max="19" width="14.42578125" customWidth="1"/>
    <col min="20" max="20" width="10.85546875" customWidth="1"/>
    <col min="21" max="21" width="11.5703125" customWidth="1"/>
    <col min="22" max="22" width="14" customWidth="1"/>
    <col min="23" max="23" width="9.140625" customWidth="1"/>
    <col min="25" max="25" width="12.42578125" customWidth="1"/>
  </cols>
  <sheetData>
    <row r="1" spans="1:45" ht="15.75" thickBot="1" x14ac:dyDescent="0.3"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5" s="2" customFormat="1" ht="22.5" thickTop="1" thickBot="1" x14ac:dyDescent="0.3">
      <c r="B2" s="152" t="s">
        <v>0</v>
      </c>
      <c r="C2" s="153"/>
      <c r="D2" s="153"/>
      <c r="E2" s="153"/>
      <c r="F2" s="154"/>
      <c r="G2" s="3" t="s">
        <v>1</v>
      </c>
      <c r="H2" s="130"/>
      <c r="I2" s="3" t="s">
        <v>2</v>
      </c>
      <c r="J2" s="131"/>
    </row>
    <row r="3" spans="1:45" s="2" customFormat="1" ht="15.75" thickBot="1" x14ac:dyDescent="0.3">
      <c r="B3" s="4" t="s">
        <v>3</v>
      </c>
      <c r="C3" s="155" t="s">
        <v>63</v>
      </c>
      <c r="D3" s="155"/>
      <c r="E3" s="155"/>
      <c r="F3" s="155"/>
      <c r="G3" s="155"/>
      <c r="H3" s="156"/>
      <c r="I3" s="5" t="s">
        <v>4</v>
      </c>
      <c r="J3" s="132"/>
      <c r="K3" s="6"/>
    </row>
    <row r="4" spans="1:45" s="2" customFormat="1" ht="15.75" thickBot="1" x14ac:dyDescent="0.3">
      <c r="B4" s="4" t="s">
        <v>5</v>
      </c>
      <c r="C4" s="155" t="s">
        <v>64</v>
      </c>
      <c r="D4" s="155"/>
      <c r="E4" s="155"/>
      <c r="F4" s="155"/>
      <c r="G4" s="155"/>
      <c r="H4" s="156"/>
      <c r="I4" s="7" t="s">
        <v>6</v>
      </c>
      <c r="J4" s="133"/>
    </row>
    <row r="5" spans="1:45" s="2" customFormat="1" ht="15.75" thickBot="1" x14ac:dyDescent="0.3">
      <c r="B5" s="4" t="s">
        <v>7</v>
      </c>
      <c r="C5" s="134"/>
      <c r="D5" s="7" t="s">
        <v>8</v>
      </c>
      <c r="E5" s="157" t="s">
        <v>9</v>
      </c>
      <c r="F5" s="158"/>
      <c r="G5" s="7" t="s">
        <v>10</v>
      </c>
      <c r="H5" s="135"/>
      <c r="I5" s="7" t="s">
        <v>11</v>
      </c>
      <c r="J5" s="133" t="s">
        <v>12</v>
      </c>
    </row>
    <row r="6" spans="1:45" s="2" customFormat="1" x14ac:dyDescent="0.25">
      <c r="B6" s="159" t="s">
        <v>13</v>
      </c>
      <c r="C6" s="161">
        <v>46219</v>
      </c>
      <c r="D6" s="136" t="s">
        <v>14</v>
      </c>
      <c r="E6" s="8" t="s">
        <v>15</v>
      </c>
      <c r="F6" s="137"/>
      <c r="G6" s="143" t="s">
        <v>16</v>
      </c>
      <c r="H6" s="163">
        <f>'[1]Detalhamento do BDI (2)'!F2</f>
        <v>0.29420000000000002</v>
      </c>
      <c r="I6" s="143" t="s">
        <v>17</v>
      </c>
      <c r="J6" s="145"/>
    </row>
    <row r="7" spans="1:45" s="2" customFormat="1" ht="15.75" thickBot="1" x14ac:dyDescent="0.3">
      <c r="B7" s="160"/>
      <c r="C7" s="162"/>
      <c r="D7" s="138" t="s">
        <v>18</v>
      </c>
      <c r="E7" s="9" t="s">
        <v>19</v>
      </c>
      <c r="F7" s="139"/>
      <c r="G7" s="144"/>
      <c r="H7" s="164"/>
      <c r="I7" s="144"/>
      <c r="J7" s="146"/>
    </row>
    <row r="8" spans="1:45" s="2" customFormat="1" ht="16.5" thickTop="1" thickBot="1" x14ac:dyDescent="0.3">
      <c r="E8" s="140"/>
    </row>
    <row r="9" spans="1:45" s="2" customFormat="1" ht="15" customHeight="1" thickTop="1" thickBot="1" x14ac:dyDescent="0.3">
      <c r="B9" s="147" t="s">
        <v>20</v>
      </c>
      <c r="C9" s="150" t="s">
        <v>21</v>
      </c>
      <c r="D9" s="151"/>
      <c r="E9" s="140"/>
    </row>
    <row r="10" spans="1:45" s="2" customFormat="1" ht="15.75" customHeight="1" thickTop="1" thickBot="1" x14ac:dyDescent="0.3">
      <c r="B10" s="148"/>
      <c r="C10" s="150" t="s">
        <v>22</v>
      </c>
      <c r="D10" s="151"/>
      <c r="E10" s="140"/>
    </row>
    <row r="11" spans="1:45" s="2" customFormat="1" ht="16.5" thickTop="1" thickBot="1" x14ac:dyDescent="0.3">
      <c r="B11" s="149"/>
      <c r="C11" s="150" t="s">
        <v>23</v>
      </c>
      <c r="D11" s="151"/>
      <c r="E11" s="140"/>
      <c r="K11" s="141"/>
      <c r="AR11" s="10"/>
      <c r="AS11" s="10"/>
    </row>
    <row r="12" spans="1:45" ht="30" customHeight="1" thickTop="1" thickBot="1" x14ac:dyDescent="0.3">
      <c r="H12" s="11" t="s">
        <v>24</v>
      </c>
      <c r="K12" s="128" t="s">
        <v>34</v>
      </c>
      <c r="L12" s="11" t="s">
        <v>25</v>
      </c>
    </row>
    <row r="13" spans="1:45" ht="21" customHeight="1" thickBot="1" x14ac:dyDescent="0.3">
      <c r="H13" s="127" t="s">
        <v>26</v>
      </c>
      <c r="K13" s="129">
        <v>0.29420000000000002</v>
      </c>
      <c r="L13" s="12">
        <f>L15+L17+L23+L28+L30+L34+L36+L38</f>
        <v>47612.854422000004</v>
      </c>
      <c r="M13">
        <v>47612.85</v>
      </c>
      <c r="N13" s="67">
        <f>L13-M13</f>
        <v>4.4220000054338016E-3</v>
      </c>
    </row>
    <row r="14" spans="1:45" ht="45" customHeight="1" thickBot="1" x14ac:dyDescent="0.3">
      <c r="A14" s="2"/>
      <c r="B14" s="11" t="s">
        <v>27</v>
      </c>
      <c r="C14" s="11" t="s">
        <v>28</v>
      </c>
      <c r="D14" s="11" t="s">
        <v>29</v>
      </c>
      <c r="E14" s="13" t="s">
        <v>30</v>
      </c>
      <c r="F14" s="11" t="s">
        <v>31</v>
      </c>
      <c r="G14" s="11" t="s">
        <v>32</v>
      </c>
      <c r="H14" s="11" t="s">
        <v>33</v>
      </c>
      <c r="I14" s="11" t="s">
        <v>34</v>
      </c>
      <c r="J14" s="11" t="s">
        <v>35</v>
      </c>
      <c r="K14" s="13" t="s">
        <v>36</v>
      </c>
      <c r="L14" s="11" t="s">
        <v>37</v>
      </c>
      <c r="X14" s="14"/>
    </row>
    <row r="15" spans="1:45" ht="25.9" customHeight="1" x14ac:dyDescent="0.25">
      <c r="A15" s="2"/>
      <c r="B15" s="96"/>
      <c r="C15" s="97">
        <v>8723</v>
      </c>
      <c r="D15" s="98">
        <v>1</v>
      </c>
      <c r="E15" s="99" t="s">
        <v>38</v>
      </c>
      <c r="F15" s="100"/>
      <c r="G15" s="96"/>
      <c r="H15" s="123"/>
      <c r="I15" s="101"/>
      <c r="J15" s="102"/>
      <c r="K15" s="103"/>
      <c r="L15" s="104">
        <f>L16</f>
        <v>1536.3448199999998</v>
      </c>
    </row>
    <row r="16" spans="1:45" s="2" customFormat="1" ht="118.9" customHeight="1" x14ac:dyDescent="0.25">
      <c r="B16" s="82"/>
      <c r="C16" s="83" t="s">
        <v>39</v>
      </c>
      <c r="D16" s="84" t="s">
        <v>40</v>
      </c>
      <c r="E16" s="85" t="s">
        <v>41</v>
      </c>
      <c r="F16" s="86" t="s">
        <v>42</v>
      </c>
      <c r="G16" s="84">
        <v>1</v>
      </c>
      <c r="H16" s="124">
        <v>1187.0999999999999</v>
      </c>
      <c r="I16" s="88">
        <v>0.29420000000000002</v>
      </c>
      <c r="J16" s="89">
        <f t="shared" ref="J16:J20" si="0">IF(LEFT($H$13,5)="CUSTO",H16,H16/(1+I16))</f>
        <v>1187.0999999999999</v>
      </c>
      <c r="K16" s="90">
        <f t="shared" ref="K16:K20" si="1">J16*(1+I16)</f>
        <v>1536.3448199999998</v>
      </c>
      <c r="L16" s="91">
        <f t="shared" ref="L16:L20" si="2">K16*G16</f>
        <v>1536.3448199999998</v>
      </c>
    </row>
    <row r="17" spans="1:14" ht="24.6" customHeight="1" x14ac:dyDescent="0.25">
      <c r="A17" s="2"/>
      <c r="B17" s="105"/>
      <c r="C17" s="106" t="s">
        <v>69</v>
      </c>
      <c r="D17" s="106">
        <v>2</v>
      </c>
      <c r="E17" s="107" t="s">
        <v>59</v>
      </c>
      <c r="F17" s="108"/>
      <c r="G17" s="109"/>
      <c r="H17" s="125"/>
      <c r="I17" s="110"/>
      <c r="J17" s="111"/>
      <c r="K17" s="112"/>
      <c r="L17" s="113">
        <f>L18+L19+L20+L21+L22</f>
        <v>22642.818461999999</v>
      </c>
    </row>
    <row r="18" spans="1:14" s="2" customFormat="1" ht="70.900000000000006" customHeight="1" x14ac:dyDescent="0.25">
      <c r="B18" s="82"/>
      <c r="C18" s="84" t="s">
        <v>69</v>
      </c>
      <c r="D18" s="84" t="s">
        <v>44</v>
      </c>
      <c r="E18" s="85" t="s">
        <v>87</v>
      </c>
      <c r="F18" s="86" t="s">
        <v>43</v>
      </c>
      <c r="G18" s="84">
        <v>556.61</v>
      </c>
      <c r="H18" s="124">
        <v>9</v>
      </c>
      <c r="I18" s="88">
        <v>0.29420000000000002</v>
      </c>
      <c r="J18" s="89">
        <f t="shared" ref="J18" si="3">IF(LEFT($H$13,5)="CUSTO",H18,H18/(1+I18))</f>
        <v>9</v>
      </c>
      <c r="K18" s="90">
        <f t="shared" ref="K18" si="4">J18*(1+I18)</f>
        <v>11.6478</v>
      </c>
      <c r="L18" s="91">
        <f t="shared" ref="L18" si="5">K18*G18</f>
        <v>6483.2819580000005</v>
      </c>
    </row>
    <row r="19" spans="1:14" s="2" customFormat="1" ht="76.150000000000006" customHeight="1" x14ac:dyDescent="0.25">
      <c r="B19" s="92"/>
      <c r="C19" s="84" t="s">
        <v>69</v>
      </c>
      <c r="D19" s="84" t="s">
        <v>70</v>
      </c>
      <c r="E19" s="85" t="s">
        <v>84</v>
      </c>
      <c r="F19" s="86" t="s">
        <v>43</v>
      </c>
      <c r="G19" s="84">
        <v>513.55999999999995</v>
      </c>
      <c r="H19" s="124">
        <v>9</v>
      </c>
      <c r="I19" s="88">
        <v>0.29420000000000002</v>
      </c>
      <c r="J19" s="89">
        <f t="shared" si="0"/>
        <v>9</v>
      </c>
      <c r="K19" s="90">
        <f t="shared" si="1"/>
        <v>11.6478</v>
      </c>
      <c r="L19" s="91">
        <f t="shared" si="2"/>
        <v>5981.8441679999996</v>
      </c>
    </row>
    <row r="20" spans="1:14" s="2" customFormat="1" ht="61.15" customHeight="1" x14ac:dyDescent="0.25">
      <c r="B20" s="92"/>
      <c r="C20" s="84" t="s">
        <v>69</v>
      </c>
      <c r="D20" s="84" t="s">
        <v>71</v>
      </c>
      <c r="E20" s="85" t="s">
        <v>85</v>
      </c>
      <c r="F20" s="86" t="s">
        <v>43</v>
      </c>
      <c r="G20" s="84">
        <v>682.38</v>
      </c>
      <c r="H20" s="124">
        <v>9</v>
      </c>
      <c r="I20" s="88">
        <v>0.29420000000000002</v>
      </c>
      <c r="J20" s="89">
        <f t="shared" si="0"/>
        <v>9</v>
      </c>
      <c r="K20" s="90">
        <f t="shared" si="1"/>
        <v>11.6478</v>
      </c>
      <c r="L20" s="91">
        <f t="shared" si="2"/>
        <v>7948.2257639999998</v>
      </c>
      <c r="N20" s="2" t="s">
        <v>60</v>
      </c>
    </row>
    <row r="21" spans="1:14" s="2" customFormat="1" ht="62.45" customHeight="1" x14ac:dyDescent="0.25">
      <c r="B21" s="82"/>
      <c r="C21" s="84" t="s">
        <v>69</v>
      </c>
      <c r="D21" s="84" t="s">
        <v>72</v>
      </c>
      <c r="E21" s="85" t="s">
        <v>86</v>
      </c>
      <c r="F21" s="86" t="s">
        <v>43</v>
      </c>
      <c r="G21" s="84">
        <v>44.74</v>
      </c>
      <c r="H21" s="124">
        <v>9</v>
      </c>
      <c r="I21" s="88">
        <v>0.29420000000000002</v>
      </c>
      <c r="J21" s="89">
        <f t="shared" ref="J21:J22" si="6">IF(LEFT($H$13,5)="CUSTO",H21,H21/(1+I21))</f>
        <v>9</v>
      </c>
      <c r="K21" s="90">
        <f t="shared" ref="K21:K22" si="7">J21*(1+I21)</f>
        <v>11.6478</v>
      </c>
      <c r="L21" s="91">
        <f t="shared" ref="L21:L22" si="8">K21*G21</f>
        <v>521.12257199999999</v>
      </c>
    </row>
    <row r="22" spans="1:14" s="2" customFormat="1" ht="79.150000000000006" customHeight="1" x14ac:dyDescent="0.25">
      <c r="B22" s="82"/>
      <c r="C22" s="84" t="s">
        <v>69</v>
      </c>
      <c r="D22" s="84" t="s">
        <v>73</v>
      </c>
      <c r="E22" s="85" t="s">
        <v>74</v>
      </c>
      <c r="F22" s="86" t="s">
        <v>43</v>
      </c>
      <c r="G22" s="84">
        <v>12</v>
      </c>
      <c r="H22" s="124">
        <v>110</v>
      </c>
      <c r="I22" s="88">
        <v>0.29420000000000002</v>
      </c>
      <c r="J22" s="89">
        <f t="shared" si="6"/>
        <v>110</v>
      </c>
      <c r="K22" s="90">
        <f t="shared" si="7"/>
        <v>142.36199999999999</v>
      </c>
      <c r="L22" s="91">
        <f t="shared" si="8"/>
        <v>1708.3440000000001</v>
      </c>
    </row>
    <row r="23" spans="1:14" ht="28.9" customHeight="1" x14ac:dyDescent="0.25">
      <c r="A23" s="2"/>
      <c r="B23" s="114"/>
      <c r="C23" s="106" t="s">
        <v>69</v>
      </c>
      <c r="D23" s="106">
        <v>3</v>
      </c>
      <c r="E23" s="107" t="s">
        <v>77</v>
      </c>
      <c r="F23" s="108"/>
      <c r="G23" s="115"/>
      <c r="H23" s="125"/>
      <c r="I23" s="110"/>
      <c r="J23" s="111"/>
      <c r="K23" s="112"/>
      <c r="L23" s="113">
        <f>L24+L25+L26+L27</f>
        <v>6711.7212000000009</v>
      </c>
      <c r="N23" t="s">
        <v>62</v>
      </c>
    </row>
    <row r="24" spans="1:14" s="2" customFormat="1" ht="53.45" customHeight="1" x14ac:dyDescent="0.25">
      <c r="B24" s="82"/>
      <c r="C24" s="84" t="s">
        <v>69</v>
      </c>
      <c r="D24" s="84" t="s">
        <v>45</v>
      </c>
      <c r="E24" s="85" t="s">
        <v>78</v>
      </c>
      <c r="F24" s="86" t="s">
        <v>42</v>
      </c>
      <c r="G24" s="93">
        <v>1000</v>
      </c>
      <c r="H24" s="124">
        <v>1.1000000000000001</v>
      </c>
      <c r="I24" s="88">
        <v>0.29420000000000002</v>
      </c>
      <c r="J24" s="89">
        <f t="shared" ref="J24:J27" si="9">IF(LEFT($H$13,5)="CUSTO",H24,H24/(1+I24))</f>
        <v>1.1000000000000001</v>
      </c>
      <c r="K24" s="90">
        <f t="shared" ref="K24:K27" si="10">J24*(1+I24)</f>
        <v>1.4236200000000001</v>
      </c>
      <c r="L24" s="91">
        <f t="shared" ref="L24:L27" si="11">K24*G24</f>
        <v>1423.6200000000001</v>
      </c>
    </row>
    <row r="25" spans="1:14" s="2" customFormat="1" ht="54" customHeight="1" x14ac:dyDescent="0.25">
      <c r="B25" s="82"/>
      <c r="C25" s="84" t="s">
        <v>69</v>
      </c>
      <c r="D25" s="84" t="s">
        <v>61</v>
      </c>
      <c r="E25" s="85" t="s">
        <v>88</v>
      </c>
      <c r="F25" s="86" t="s">
        <v>42</v>
      </c>
      <c r="G25" s="93">
        <v>12</v>
      </c>
      <c r="H25" s="124">
        <v>38</v>
      </c>
      <c r="I25" s="88">
        <v>0.29420000000000002</v>
      </c>
      <c r="J25" s="89">
        <f t="shared" si="9"/>
        <v>38</v>
      </c>
      <c r="K25" s="90">
        <f t="shared" si="10"/>
        <v>49.179600000000001</v>
      </c>
      <c r="L25" s="91">
        <f t="shared" si="11"/>
        <v>590.15520000000004</v>
      </c>
    </row>
    <row r="26" spans="1:14" s="16" customFormat="1" ht="54.6" customHeight="1" x14ac:dyDescent="0.25">
      <c r="B26" s="82"/>
      <c r="C26" s="84" t="s">
        <v>69</v>
      </c>
      <c r="D26" s="84" t="s">
        <v>75</v>
      </c>
      <c r="E26" s="85" t="s">
        <v>79</v>
      </c>
      <c r="F26" s="86" t="s">
        <v>42</v>
      </c>
      <c r="G26" s="93">
        <v>1</v>
      </c>
      <c r="H26" s="124">
        <v>150</v>
      </c>
      <c r="I26" s="88">
        <v>0.29420000000000002</v>
      </c>
      <c r="J26" s="89">
        <f t="shared" si="9"/>
        <v>150</v>
      </c>
      <c r="K26" s="90">
        <f t="shared" si="10"/>
        <v>194.13</v>
      </c>
      <c r="L26" s="91">
        <f t="shared" si="11"/>
        <v>194.13</v>
      </c>
    </row>
    <row r="27" spans="1:14" s="2" customFormat="1" ht="59.45" customHeight="1" x14ac:dyDescent="0.25">
      <c r="B27" s="82"/>
      <c r="C27" s="84" t="s">
        <v>69</v>
      </c>
      <c r="D27" s="84" t="s">
        <v>76</v>
      </c>
      <c r="E27" s="85" t="s">
        <v>80</v>
      </c>
      <c r="F27" s="86" t="s">
        <v>43</v>
      </c>
      <c r="G27" s="93">
        <v>240</v>
      </c>
      <c r="H27" s="124">
        <v>14.5</v>
      </c>
      <c r="I27" s="88">
        <v>0.29420000000000002</v>
      </c>
      <c r="J27" s="89">
        <f t="shared" si="9"/>
        <v>14.5</v>
      </c>
      <c r="K27" s="90">
        <f t="shared" si="10"/>
        <v>18.765900000000002</v>
      </c>
      <c r="L27" s="91">
        <f t="shared" si="11"/>
        <v>4503.8160000000007</v>
      </c>
    </row>
    <row r="28" spans="1:14" ht="32.450000000000003" customHeight="1" x14ac:dyDescent="0.25">
      <c r="A28" s="2"/>
      <c r="B28" s="114"/>
      <c r="C28" s="106" t="s">
        <v>69</v>
      </c>
      <c r="D28" s="106">
        <v>4</v>
      </c>
      <c r="E28" s="107" t="s">
        <v>81</v>
      </c>
      <c r="F28" s="108"/>
      <c r="G28" s="116"/>
      <c r="H28" s="125"/>
      <c r="I28" s="110"/>
      <c r="J28" s="111"/>
      <c r="K28" s="112"/>
      <c r="L28" s="113">
        <f>L29</f>
        <v>8412.3000000000011</v>
      </c>
    </row>
    <row r="29" spans="1:14" s="2" customFormat="1" ht="57.6" customHeight="1" x14ac:dyDescent="0.25">
      <c r="B29" s="82"/>
      <c r="C29" s="84" t="s">
        <v>69</v>
      </c>
      <c r="D29" s="84" t="s">
        <v>46</v>
      </c>
      <c r="E29" s="85" t="s">
        <v>83</v>
      </c>
      <c r="F29" s="86" t="s">
        <v>43</v>
      </c>
      <c r="G29" s="93">
        <v>100</v>
      </c>
      <c r="H29" s="124">
        <v>65</v>
      </c>
      <c r="I29" s="88">
        <v>0.29420000000000002</v>
      </c>
      <c r="J29" s="89">
        <f t="shared" ref="J29" si="12">IF(LEFT($H$13,5)="CUSTO",H29,H29/(1+I29))</f>
        <v>65</v>
      </c>
      <c r="K29" s="90">
        <f t="shared" ref="K29" si="13">J29*(1+I29)</f>
        <v>84.123000000000005</v>
      </c>
      <c r="L29" s="91">
        <f t="shared" ref="L29" si="14">K29*G29</f>
        <v>8412.3000000000011</v>
      </c>
    </row>
    <row r="30" spans="1:14" s="17" customFormat="1" ht="32.450000000000003" customHeight="1" x14ac:dyDescent="0.25">
      <c r="A30" s="16"/>
      <c r="B30" s="114"/>
      <c r="C30" s="106">
        <v>8729</v>
      </c>
      <c r="D30" s="106">
        <v>5</v>
      </c>
      <c r="E30" s="107" t="s">
        <v>51</v>
      </c>
      <c r="F30" s="117"/>
      <c r="G30" s="118"/>
      <c r="H30" s="126"/>
      <c r="I30" s="119"/>
      <c r="J30" s="120"/>
      <c r="K30" s="121"/>
      <c r="L30" s="113">
        <f>L31+L32+L33</f>
        <v>1191.5699400000001</v>
      </c>
    </row>
    <row r="31" spans="1:14" s="2" customFormat="1" ht="99" customHeight="1" x14ac:dyDescent="0.25">
      <c r="B31" s="82"/>
      <c r="C31" s="84" t="s">
        <v>65</v>
      </c>
      <c r="D31" s="84" t="s">
        <v>47</v>
      </c>
      <c r="E31" s="85" t="s">
        <v>66</v>
      </c>
      <c r="F31" s="86" t="s">
        <v>43</v>
      </c>
      <c r="G31" s="93">
        <v>100</v>
      </c>
      <c r="H31" s="124">
        <v>1.73</v>
      </c>
      <c r="I31" s="88">
        <v>0.29420000000000002</v>
      </c>
      <c r="J31" s="89">
        <f t="shared" ref="J31:J33" si="15">IF(LEFT($H$13,5)="CUSTO",H31,H31/(1+I31))</f>
        <v>1.73</v>
      </c>
      <c r="K31" s="90">
        <f t="shared" ref="K31:K33" si="16">J31*(1+I31)</f>
        <v>2.238966</v>
      </c>
      <c r="L31" s="91">
        <f t="shared" ref="L31:L33" si="17">K31*G31</f>
        <v>223.89660000000001</v>
      </c>
    </row>
    <row r="32" spans="1:14" s="2" customFormat="1" ht="64.900000000000006" customHeight="1" x14ac:dyDescent="0.25">
      <c r="B32" s="82"/>
      <c r="C32" s="84" t="s">
        <v>52</v>
      </c>
      <c r="D32" s="84" t="s">
        <v>48</v>
      </c>
      <c r="E32" s="85" t="s">
        <v>54</v>
      </c>
      <c r="F32" s="86" t="s">
        <v>55</v>
      </c>
      <c r="G32" s="93">
        <v>30</v>
      </c>
      <c r="H32" s="124">
        <v>21.13</v>
      </c>
      <c r="I32" s="88">
        <v>0.29420000000000002</v>
      </c>
      <c r="J32" s="89">
        <f t="shared" si="15"/>
        <v>21.13</v>
      </c>
      <c r="K32" s="90">
        <f t="shared" si="16"/>
        <v>27.346446</v>
      </c>
      <c r="L32" s="91">
        <f t="shared" si="17"/>
        <v>820.39337999999998</v>
      </c>
    </row>
    <row r="33" spans="1:12" s="2" customFormat="1" ht="67.900000000000006" customHeight="1" x14ac:dyDescent="0.25">
      <c r="B33" s="82"/>
      <c r="C33" s="84" t="s">
        <v>56</v>
      </c>
      <c r="D33" s="84" t="s">
        <v>49</v>
      </c>
      <c r="E33" s="85" t="s">
        <v>57</v>
      </c>
      <c r="F33" s="86" t="s">
        <v>43</v>
      </c>
      <c r="G33" s="93">
        <v>10</v>
      </c>
      <c r="H33" s="124">
        <v>11.38</v>
      </c>
      <c r="I33" s="88">
        <v>0.29420000000000002</v>
      </c>
      <c r="J33" s="89">
        <f t="shared" si="15"/>
        <v>11.38</v>
      </c>
      <c r="K33" s="90">
        <f t="shared" si="16"/>
        <v>14.727996000000001</v>
      </c>
      <c r="L33" s="91">
        <f t="shared" si="17"/>
        <v>147.27996000000002</v>
      </c>
    </row>
    <row r="34" spans="1:12" ht="34.15" customHeight="1" x14ac:dyDescent="0.25">
      <c r="A34" s="2"/>
      <c r="B34" s="114"/>
      <c r="C34" s="106" t="s">
        <v>69</v>
      </c>
      <c r="D34" s="106">
        <v>6</v>
      </c>
      <c r="E34" s="107" t="s">
        <v>89</v>
      </c>
      <c r="F34" s="108"/>
      <c r="G34" s="115"/>
      <c r="H34" s="125"/>
      <c r="I34" s="110"/>
      <c r="J34" s="111"/>
      <c r="K34" s="112"/>
      <c r="L34" s="113">
        <f>L35</f>
        <v>2070.7200000000003</v>
      </c>
    </row>
    <row r="35" spans="1:12" s="2" customFormat="1" ht="79.150000000000006" customHeight="1" x14ac:dyDescent="0.25">
      <c r="B35" s="82"/>
      <c r="C35" s="84" t="s">
        <v>69</v>
      </c>
      <c r="D35" s="84" t="s">
        <v>50</v>
      </c>
      <c r="E35" s="85" t="s">
        <v>90</v>
      </c>
      <c r="F35" s="86" t="s">
        <v>43</v>
      </c>
      <c r="G35" s="93">
        <v>20</v>
      </c>
      <c r="H35" s="124">
        <v>80</v>
      </c>
      <c r="I35" s="88">
        <v>0.29420000000000002</v>
      </c>
      <c r="J35" s="89">
        <f t="shared" ref="J35" si="18">IF(LEFT($H$13,5)="CUSTO",H35,H35/(1+I35))</f>
        <v>80</v>
      </c>
      <c r="K35" s="90">
        <f t="shared" ref="K35" si="19">J35*(1+I35)</f>
        <v>103.536</v>
      </c>
      <c r="L35" s="91">
        <f t="shared" ref="L35" si="20">K35*G35</f>
        <v>2070.7200000000003</v>
      </c>
    </row>
    <row r="36" spans="1:12" s="17" customFormat="1" ht="30" customHeight="1" x14ac:dyDescent="0.25">
      <c r="A36" s="16"/>
      <c r="B36" s="114"/>
      <c r="C36" s="106" t="s">
        <v>69</v>
      </c>
      <c r="D36" s="106">
        <v>7</v>
      </c>
      <c r="E36" s="107" t="s">
        <v>91</v>
      </c>
      <c r="F36" s="117"/>
      <c r="G36" s="122"/>
      <c r="H36" s="126"/>
      <c r="I36" s="119"/>
      <c r="J36" s="120"/>
      <c r="K36" s="121"/>
      <c r="L36" s="113">
        <f>L37</f>
        <v>4141.4400000000005</v>
      </c>
    </row>
    <row r="37" spans="1:12" s="2" customFormat="1" ht="61.15" customHeight="1" x14ac:dyDescent="0.25">
      <c r="B37" s="82"/>
      <c r="C37" s="84" t="s">
        <v>69</v>
      </c>
      <c r="D37" s="84" t="s">
        <v>53</v>
      </c>
      <c r="E37" s="85" t="s">
        <v>92</v>
      </c>
      <c r="F37" s="86" t="s">
        <v>43</v>
      </c>
      <c r="G37" s="93">
        <v>160</v>
      </c>
      <c r="H37" s="124">
        <v>20</v>
      </c>
      <c r="I37" s="88">
        <v>0.29420000000000002</v>
      </c>
      <c r="J37" s="89">
        <f t="shared" ref="J37" si="21">IF(LEFT($H$13,5)="CUSTO",H37,H37/(1+I37))</f>
        <v>20</v>
      </c>
      <c r="K37" s="90">
        <f t="shared" ref="K37" si="22">J37*(1+I37)</f>
        <v>25.884</v>
      </c>
      <c r="L37" s="91">
        <f t="shared" ref="L37" si="23">K37*G37</f>
        <v>4141.4400000000005</v>
      </c>
    </row>
    <row r="38" spans="1:12" s="17" customFormat="1" ht="36.6" customHeight="1" x14ac:dyDescent="0.25">
      <c r="A38" s="16"/>
      <c r="B38" s="114"/>
      <c r="C38" s="106" t="s">
        <v>69</v>
      </c>
      <c r="D38" s="106">
        <v>8</v>
      </c>
      <c r="E38" s="107" t="s">
        <v>93</v>
      </c>
      <c r="F38" s="117"/>
      <c r="G38" s="122"/>
      <c r="H38" s="126"/>
      <c r="I38" s="119"/>
      <c r="J38" s="120"/>
      <c r="K38" s="121"/>
      <c r="L38" s="113">
        <f>L39</f>
        <v>905.94</v>
      </c>
    </row>
    <row r="39" spans="1:12" s="2" customFormat="1" ht="64.900000000000006" customHeight="1" x14ac:dyDescent="0.25">
      <c r="B39" s="82"/>
      <c r="C39" s="84" t="s">
        <v>69</v>
      </c>
      <c r="D39" s="84" t="s">
        <v>58</v>
      </c>
      <c r="E39" s="85" t="s">
        <v>94</v>
      </c>
      <c r="F39" s="86" t="s">
        <v>42</v>
      </c>
      <c r="G39" s="93">
        <v>1</v>
      </c>
      <c r="H39" s="124">
        <v>700</v>
      </c>
      <c r="I39" s="88">
        <v>0.29420000000000002</v>
      </c>
      <c r="J39" s="89">
        <f t="shared" ref="J39" si="24">IF(LEFT($H$13,5)="CUSTO",H39,H39/(1+I39))</f>
        <v>700</v>
      </c>
      <c r="K39" s="90">
        <f t="shared" ref="K39" si="25">J39*(1+I39)</f>
        <v>905.94</v>
      </c>
      <c r="L39" s="91">
        <f t="shared" ref="L39" si="26">K39*G39</f>
        <v>905.94</v>
      </c>
    </row>
    <row r="40" spans="1:12" s="2" customFormat="1" ht="34.15" customHeight="1" x14ac:dyDescent="0.25">
      <c r="B40" s="92"/>
      <c r="C40" s="94"/>
      <c r="D40" s="94"/>
      <c r="E40" s="95"/>
      <c r="F40" s="86"/>
      <c r="G40" s="93"/>
      <c r="H40" s="87"/>
      <c r="I40" s="88"/>
      <c r="J40" s="89"/>
      <c r="K40" s="90"/>
      <c r="L40" s="91"/>
    </row>
    <row r="41" spans="1:12" x14ac:dyDescent="0.25">
      <c r="A41" s="2"/>
      <c r="E41"/>
    </row>
    <row r="42" spans="1:12" x14ac:dyDescent="0.25">
      <c r="A42" s="2"/>
      <c r="E42"/>
    </row>
    <row r="43" spans="1:12" ht="57" customHeight="1" thickBot="1" x14ac:dyDescent="0.3">
      <c r="A43" s="2"/>
      <c r="B43" t="s">
        <v>82</v>
      </c>
      <c r="E43"/>
      <c r="H43" s="15"/>
      <c r="I43" s="15"/>
      <c r="J43" s="15"/>
      <c r="K43" s="15"/>
    </row>
    <row r="44" spans="1:12" x14ac:dyDescent="0.25">
      <c r="A44" s="2"/>
      <c r="E44"/>
    </row>
    <row r="45" spans="1:12" x14ac:dyDescent="0.25">
      <c r="A45" s="2"/>
      <c r="E45"/>
      <c r="H45" s="142" t="s">
        <v>67</v>
      </c>
      <c r="I45" s="142"/>
      <c r="J45" s="142"/>
      <c r="K45" s="142"/>
    </row>
    <row r="46" spans="1:12" x14ac:dyDescent="0.25">
      <c r="A46" s="2"/>
      <c r="E46"/>
      <c r="H46" s="142" t="s">
        <v>68</v>
      </c>
      <c r="I46" s="142"/>
      <c r="J46" s="142"/>
      <c r="K46" s="142"/>
    </row>
    <row r="47" spans="1:12" x14ac:dyDescent="0.25">
      <c r="A47" s="2"/>
      <c r="E47"/>
    </row>
    <row r="48" spans="1:12" x14ac:dyDescent="0.25">
      <c r="A48" s="2"/>
      <c r="E48"/>
    </row>
    <row r="49" spans="1:5" x14ac:dyDescent="0.25">
      <c r="A49" s="2"/>
      <c r="E49"/>
    </row>
    <row r="50" spans="1:5" x14ac:dyDescent="0.25">
      <c r="A50" s="2"/>
      <c r="E50"/>
    </row>
    <row r="51" spans="1:5" x14ac:dyDescent="0.25">
      <c r="A51" s="2"/>
      <c r="E51"/>
    </row>
    <row r="52" spans="1:5" x14ac:dyDescent="0.25">
      <c r="A52" s="2"/>
      <c r="E52"/>
    </row>
    <row r="53" spans="1:5" x14ac:dyDescent="0.25">
      <c r="A53" s="2"/>
      <c r="E53"/>
    </row>
    <row r="54" spans="1:5" x14ac:dyDescent="0.25">
      <c r="A54" s="2"/>
      <c r="E54"/>
    </row>
    <row r="55" spans="1:5" x14ac:dyDescent="0.25">
      <c r="A55" s="2"/>
      <c r="E55"/>
    </row>
    <row r="56" spans="1:5" x14ac:dyDescent="0.25">
      <c r="A56" s="2"/>
      <c r="E56"/>
    </row>
    <row r="57" spans="1:5" x14ac:dyDescent="0.25">
      <c r="A57" s="2"/>
      <c r="E57"/>
    </row>
    <row r="58" spans="1:5" x14ac:dyDescent="0.25">
      <c r="A58" s="2"/>
      <c r="E58"/>
    </row>
    <row r="59" spans="1:5" x14ac:dyDescent="0.25">
      <c r="A59" s="2"/>
      <c r="E59"/>
    </row>
    <row r="60" spans="1:5" x14ac:dyDescent="0.25">
      <c r="A60" s="2"/>
      <c r="E60"/>
    </row>
    <row r="61" spans="1:5" x14ac:dyDescent="0.25">
      <c r="A61" s="2"/>
      <c r="E61"/>
    </row>
    <row r="62" spans="1:5" x14ac:dyDescent="0.25">
      <c r="A62" s="2"/>
      <c r="E62"/>
    </row>
    <row r="63" spans="1:5" x14ac:dyDescent="0.25">
      <c r="A63" s="2"/>
      <c r="E63"/>
    </row>
    <row r="64" spans="1:5" x14ac:dyDescent="0.25">
      <c r="A64" s="2"/>
      <c r="E64"/>
    </row>
    <row r="65" spans="1:5" x14ac:dyDescent="0.25">
      <c r="A65" s="2"/>
      <c r="E65"/>
    </row>
    <row r="66" spans="1:5" x14ac:dyDescent="0.25">
      <c r="A66" s="2"/>
      <c r="E66"/>
    </row>
    <row r="67" spans="1:5" x14ac:dyDescent="0.25">
      <c r="E67"/>
    </row>
    <row r="68" spans="1:5" x14ac:dyDescent="0.25">
      <c r="E68"/>
    </row>
    <row r="69" spans="1:5" x14ac:dyDescent="0.25">
      <c r="E69"/>
    </row>
    <row r="70" spans="1:5" x14ac:dyDescent="0.25">
      <c r="E70"/>
    </row>
    <row r="71" spans="1:5" x14ac:dyDescent="0.25">
      <c r="E71"/>
    </row>
    <row r="72" spans="1:5" x14ac:dyDescent="0.25">
      <c r="E72"/>
    </row>
    <row r="73" spans="1:5" x14ac:dyDescent="0.25">
      <c r="E73"/>
    </row>
    <row r="74" spans="1:5" x14ac:dyDescent="0.25">
      <c r="E74"/>
    </row>
    <row r="75" spans="1:5" x14ac:dyDescent="0.25">
      <c r="E75"/>
    </row>
    <row r="76" spans="1:5" x14ac:dyDescent="0.25">
      <c r="E76"/>
    </row>
    <row r="77" spans="1:5" x14ac:dyDescent="0.25">
      <c r="E77"/>
    </row>
    <row r="78" spans="1:5" x14ac:dyDescent="0.25">
      <c r="E78"/>
    </row>
    <row r="79" spans="1:5" x14ac:dyDescent="0.25">
      <c r="E79"/>
    </row>
    <row r="80" spans="1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1:20" x14ac:dyDescent="0.25">
      <c r="E97"/>
    </row>
    <row r="98" spans="1:20" x14ac:dyDescent="0.25">
      <c r="E98"/>
    </row>
    <row r="99" spans="1:20" x14ac:dyDescent="0.25">
      <c r="E99"/>
    </row>
    <row r="100" spans="1:20" x14ac:dyDescent="0.25">
      <c r="E100"/>
    </row>
    <row r="101" spans="1:20" x14ac:dyDescent="0.25">
      <c r="E101"/>
    </row>
    <row r="109" spans="1:20" s="2" customFormat="1" x14ac:dyDescent="0.25">
      <c r="A109"/>
      <c r="B109"/>
      <c r="C109"/>
      <c r="D109"/>
      <c r="E109" s="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2" customFormat="1" x14ac:dyDescent="0.25">
      <c r="A110"/>
      <c r="B110"/>
      <c r="C110"/>
      <c r="D110"/>
      <c r="E110" s="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</sheetData>
  <mergeCells count="16">
    <mergeCell ref="B2:F2"/>
    <mergeCell ref="C3:H3"/>
    <mergeCell ref="C4:H4"/>
    <mergeCell ref="E5:F5"/>
    <mergeCell ref="B6:B7"/>
    <mergeCell ref="C6:C7"/>
    <mergeCell ref="G6:G7"/>
    <mergeCell ref="H6:H7"/>
    <mergeCell ref="H45:K45"/>
    <mergeCell ref="H46:K46"/>
    <mergeCell ref="I6:I7"/>
    <mergeCell ref="J6:J7"/>
    <mergeCell ref="B9:B11"/>
    <mergeCell ref="C9:D9"/>
    <mergeCell ref="C10:D10"/>
    <mergeCell ref="C11:D11"/>
  </mergeCells>
  <dataValidations count="4">
    <dataValidation type="list" allowBlank="1" showInputMessage="1" showErrorMessage="1" sqref="H13">
      <formula1>"CUSTO (SEM BDI),PREÇO (COM BDI)"</formula1>
    </dataValidation>
    <dataValidation type="list" allowBlank="1" showInputMessage="1" showErrorMessage="1" sqref="D7">
      <formula1>"Sim,Não"</formula1>
    </dataValidation>
    <dataValidation type="list" allowBlank="1" showInputMessage="1" showErrorMessage="1" sqref="E5">
      <formula1>"1 – Empreitada por Preço Global, 2 – Empreitada por Preço Unitário, 3 – Empreitada Integral, 4 – Tarefa, 5 – Execução Direta, 6 – Contratação integrada, 7 – Contratação semi-integrada,  8 – Fornecimento e prestação de serviço associado"</formula1>
    </dataValidation>
    <dataValidation type="date" allowBlank="1" showInputMessage="1" showErrorMessage="1" sqref="C6:C7">
      <formula1>40179</formula1>
      <formula2>54789</formula2>
    </dataValidation>
  </dataValidations>
  <pageMargins left="0.511811024" right="0.511811024" top="0.78740157499999996" bottom="0.78740157499999996" header="0.31496062000000002" footer="0.31496062000000002"/>
  <pageSetup paperSize="9" scale="5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view="pageBreakPreview" zoomScale="60" zoomScaleNormal="100" workbookViewId="0">
      <selection activeCell="O24" sqref="O24"/>
    </sheetView>
  </sheetViews>
  <sheetFormatPr defaultColWidth="9.140625" defaultRowHeight="12.75" x14ac:dyDescent="0.2"/>
  <cols>
    <col min="1" max="1" width="1.7109375" style="19" customWidth="1"/>
    <col min="2" max="2" width="6.7109375" style="65" customWidth="1"/>
    <col min="3" max="3" width="33" style="64" bestFit="1" customWidth="1"/>
    <col min="4" max="4" width="15.7109375" style="64" customWidth="1"/>
    <col min="5" max="5" width="9.7109375" style="64" customWidth="1"/>
    <col min="6" max="6" width="11.5703125" style="64" bestFit="1" customWidth="1"/>
    <col min="7" max="7" width="9.7109375" style="64" customWidth="1"/>
    <col min="8" max="8" width="10.140625" style="64" bestFit="1" customWidth="1"/>
    <col min="9" max="9" width="9.7109375" style="64" customWidth="1"/>
    <col min="10" max="10" width="11.5703125" style="64" bestFit="1" customWidth="1"/>
    <col min="11" max="11" width="9.7109375" style="64" customWidth="1"/>
    <col min="12" max="12" width="18.42578125" style="18" customWidth="1"/>
    <col min="13" max="16384" width="9.140625" style="19"/>
  </cols>
  <sheetData>
    <row r="2" spans="2:15" ht="26.25" x14ac:dyDescent="0.2">
      <c r="B2" s="174" t="s">
        <v>95</v>
      </c>
      <c r="C2" s="175"/>
      <c r="D2" s="175"/>
      <c r="E2" s="175"/>
      <c r="F2" s="175"/>
      <c r="G2" s="175"/>
      <c r="H2" s="175"/>
      <c r="I2" s="175"/>
      <c r="J2" s="175"/>
      <c r="K2" s="175"/>
    </row>
    <row r="3" spans="2:15" ht="18" x14ac:dyDescent="0.2">
      <c r="B3" s="176" t="s">
        <v>96</v>
      </c>
      <c r="C3" s="177"/>
      <c r="D3" s="177"/>
      <c r="E3" s="177"/>
      <c r="F3" s="177"/>
      <c r="G3" s="177"/>
      <c r="H3" s="177"/>
      <c r="I3" s="177"/>
      <c r="J3" s="177"/>
      <c r="K3" s="178"/>
    </row>
    <row r="4" spans="2:15" ht="18" x14ac:dyDescent="0.2">
      <c r="B4" s="179" t="s">
        <v>97</v>
      </c>
      <c r="C4" s="180"/>
      <c r="D4" s="180"/>
      <c r="E4" s="180"/>
      <c r="F4" s="180"/>
      <c r="G4" s="20"/>
      <c r="H4" s="20"/>
      <c r="I4" s="20"/>
      <c r="J4" s="20"/>
      <c r="K4" s="21"/>
    </row>
    <row r="5" spans="2:15" ht="18" x14ac:dyDescent="0.2">
      <c r="B5" s="179" t="s">
        <v>108</v>
      </c>
      <c r="C5" s="183"/>
      <c r="D5" s="22"/>
      <c r="E5" s="22"/>
      <c r="F5" s="22"/>
      <c r="G5" s="20"/>
      <c r="H5" s="20"/>
      <c r="I5" s="20"/>
      <c r="J5" s="20"/>
      <c r="K5" s="21"/>
    </row>
    <row r="6" spans="2:15" ht="18" x14ac:dyDescent="0.2">
      <c r="B6" s="23" t="s">
        <v>98</v>
      </c>
      <c r="C6" s="24" t="s">
        <v>99</v>
      </c>
      <c r="D6" s="25"/>
      <c r="E6" s="25"/>
      <c r="F6" s="25"/>
      <c r="G6" s="20"/>
      <c r="H6" s="20"/>
      <c r="I6" s="20"/>
      <c r="J6" s="20"/>
      <c r="K6" s="21"/>
    </row>
    <row r="7" spans="2:15" ht="15" customHeight="1" x14ac:dyDescent="0.2">
      <c r="B7" s="179" t="s">
        <v>109</v>
      </c>
      <c r="C7" s="180"/>
      <c r="D7" s="180"/>
      <c r="E7" s="180"/>
      <c r="F7" s="180"/>
      <c r="G7" s="26"/>
      <c r="H7" s="26"/>
      <c r="I7" s="26"/>
      <c r="J7" s="26"/>
      <c r="K7" s="27"/>
    </row>
    <row r="8" spans="2:15" ht="15" customHeight="1" x14ac:dyDescent="0.2">
      <c r="B8" s="179"/>
      <c r="C8" s="180"/>
      <c r="D8" s="180"/>
      <c r="E8" s="180"/>
      <c r="F8" s="180"/>
      <c r="G8" s="26"/>
      <c r="H8" s="26"/>
      <c r="I8" s="26"/>
      <c r="J8" s="26"/>
      <c r="K8" s="27"/>
    </row>
    <row r="9" spans="2:15" ht="15" customHeight="1" x14ac:dyDescent="0.2">
      <c r="B9" s="28"/>
      <c r="C9" s="29"/>
      <c r="D9" s="29"/>
      <c r="E9" s="29"/>
      <c r="F9" s="29"/>
      <c r="G9" s="29"/>
      <c r="H9" s="29"/>
      <c r="I9" s="29"/>
      <c r="J9" s="29"/>
      <c r="K9" s="30"/>
    </row>
    <row r="10" spans="2:15" ht="15.75" x14ac:dyDescent="0.2">
      <c r="B10" s="181" t="s">
        <v>95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 spans="2:15" ht="15" customHeight="1" x14ac:dyDescent="0.2">
      <c r="B11" s="165" t="s">
        <v>100</v>
      </c>
      <c r="C11" s="31" t="s">
        <v>101</v>
      </c>
      <c r="D11" s="167" t="s">
        <v>102</v>
      </c>
      <c r="E11" s="168"/>
      <c r="F11" s="169">
        <v>1</v>
      </c>
      <c r="G11" s="170"/>
      <c r="H11" s="171" t="s">
        <v>114</v>
      </c>
      <c r="I11" s="169"/>
      <c r="J11" s="171" t="s">
        <v>115</v>
      </c>
      <c r="K11" s="169"/>
      <c r="L11" s="32"/>
      <c r="M11" s="33"/>
      <c r="N11" s="33"/>
      <c r="O11" s="33"/>
    </row>
    <row r="12" spans="2:15" ht="15.75" thickBot="1" x14ac:dyDescent="0.25">
      <c r="B12" s="166"/>
      <c r="C12" s="34" t="s">
        <v>103</v>
      </c>
      <c r="D12" s="35" t="s">
        <v>104</v>
      </c>
      <c r="E12" s="36" t="s">
        <v>105</v>
      </c>
      <c r="F12" s="37" t="s">
        <v>104</v>
      </c>
      <c r="G12" s="38" t="s">
        <v>105</v>
      </c>
      <c r="H12" s="38"/>
      <c r="I12" s="38"/>
      <c r="J12" s="35" t="s">
        <v>104</v>
      </c>
      <c r="K12" s="38" t="s">
        <v>105</v>
      </c>
      <c r="L12" s="69"/>
    </row>
    <row r="13" spans="2:15" ht="15" x14ac:dyDescent="0.2">
      <c r="B13" s="72">
        <v>1</v>
      </c>
      <c r="C13" s="73" t="s">
        <v>110</v>
      </c>
      <c r="D13" s="74">
        <f>'Planilha Orçamentária (deso)'!L15</f>
        <v>1536.3448199999998</v>
      </c>
      <c r="E13" s="75">
        <f>IFERROR(D13/$D$18,"")</f>
        <v>3.2267437830614844E-2</v>
      </c>
      <c r="F13" s="76">
        <f>D13</f>
        <v>1536.3448199999998</v>
      </c>
      <c r="G13" s="77">
        <f>IFERROR(F13/D13,"")</f>
        <v>1</v>
      </c>
      <c r="H13" s="77"/>
      <c r="I13" s="77"/>
      <c r="J13" s="74"/>
      <c r="K13" s="77"/>
      <c r="L13" s="69"/>
    </row>
    <row r="14" spans="2:15" ht="15" x14ac:dyDescent="0.2">
      <c r="B14" s="39">
        <v>2</v>
      </c>
      <c r="C14" s="40" t="s">
        <v>111</v>
      </c>
      <c r="D14" s="41">
        <f>'Planilha Orçamentária (deso)'!L17+'Planilha Orçamentária (deso)'!L30</f>
        <v>23834.388402</v>
      </c>
      <c r="E14" s="42">
        <f>IFERROR(D14/$D$18,"")</f>
        <v>0.50058726138853549</v>
      </c>
      <c r="F14" s="43">
        <f>D14*G14</f>
        <v>7150.3165206000003</v>
      </c>
      <c r="G14" s="44">
        <v>0.3</v>
      </c>
      <c r="H14" s="43">
        <f>D14*I14</f>
        <v>7150.3165206000003</v>
      </c>
      <c r="I14" s="44">
        <v>0.3</v>
      </c>
      <c r="J14" s="43">
        <f>D14*K14</f>
        <v>9533.7553607999998</v>
      </c>
      <c r="K14" s="44">
        <v>0.4</v>
      </c>
      <c r="L14" s="69"/>
    </row>
    <row r="15" spans="2:15" s="80" customFormat="1" ht="15" x14ac:dyDescent="0.2">
      <c r="B15" s="72">
        <v>3</v>
      </c>
      <c r="C15" s="73" t="s">
        <v>112</v>
      </c>
      <c r="D15" s="74">
        <f>'Planilha Orçamentária (deso)'!L23+'Planilha Orçamentária (deso)'!L28</f>
        <v>15124.021200000003</v>
      </c>
      <c r="E15" s="75">
        <f>IFERROR(D15/$D$18,"")</f>
        <v>0.31764575729809214</v>
      </c>
      <c r="F15" s="76">
        <f>D15*G15</f>
        <v>10586.814840000001</v>
      </c>
      <c r="G15" s="77">
        <v>0.7</v>
      </c>
      <c r="H15" s="78">
        <f>D15*I15</f>
        <v>4537.206360000001</v>
      </c>
      <c r="I15" s="77">
        <v>0.3</v>
      </c>
      <c r="J15" s="74"/>
      <c r="K15" s="77"/>
      <c r="L15" s="79"/>
    </row>
    <row r="16" spans="2:15" ht="15" x14ac:dyDescent="0.2">
      <c r="B16" s="45">
        <v>4</v>
      </c>
      <c r="C16" s="40" t="s">
        <v>113</v>
      </c>
      <c r="D16" s="46">
        <f>'Planilha Orçamentária (deso)'!L34+'Planilha Orçamentária (deso)'!L36+'Planilha Orçamentária (deso)'!L38</f>
        <v>7118.1</v>
      </c>
      <c r="E16" s="42">
        <f>IFERROR(D16/$D$18,"")</f>
        <v>0.14949954348275768</v>
      </c>
      <c r="F16" s="47">
        <f>D16*G16</f>
        <v>7118.1</v>
      </c>
      <c r="G16" s="44">
        <v>1</v>
      </c>
      <c r="H16" s="68"/>
      <c r="I16" s="68"/>
      <c r="J16" s="47"/>
      <c r="K16" s="48"/>
      <c r="L16" s="69"/>
    </row>
    <row r="17" spans="2:11" ht="15" customHeight="1" x14ac:dyDescent="0.2">
      <c r="B17" s="49"/>
      <c r="C17" s="50"/>
      <c r="D17" s="51"/>
      <c r="E17" s="52"/>
      <c r="F17" s="51"/>
      <c r="G17" s="53"/>
      <c r="H17" s="53"/>
      <c r="I17" s="53"/>
      <c r="J17" s="51"/>
      <c r="K17" s="53"/>
    </row>
    <row r="18" spans="2:11" ht="15" customHeight="1" x14ac:dyDescent="0.2">
      <c r="B18" s="172" t="s">
        <v>106</v>
      </c>
      <c r="C18" s="173"/>
      <c r="D18" s="54">
        <f>D13+D14+D15+D16</f>
        <v>47612.854421999997</v>
      </c>
      <c r="E18" s="55">
        <f>E13+E14+E15+E16</f>
        <v>1.0000000000000002</v>
      </c>
      <c r="F18" s="56">
        <f>F13+F14+F15+F16</f>
        <v>26391.576180600001</v>
      </c>
      <c r="G18" s="57"/>
      <c r="H18" s="70">
        <f>H13+H14+H15+H16</f>
        <v>11687.522880600001</v>
      </c>
      <c r="I18" s="57"/>
      <c r="J18" s="58">
        <f>J14+J16</f>
        <v>9533.7553607999998</v>
      </c>
      <c r="K18" s="57">
        <f>IFERROR(J18/$D$18,0)</f>
        <v>0.20023490455541418</v>
      </c>
    </row>
    <row r="19" spans="2:11" ht="15" customHeight="1" x14ac:dyDescent="0.2">
      <c r="B19" s="172" t="s">
        <v>107</v>
      </c>
      <c r="C19" s="173"/>
      <c r="D19" s="59">
        <f>D18</f>
        <v>47612.854421999997</v>
      </c>
      <c r="E19" s="55">
        <f>E18</f>
        <v>1.0000000000000002</v>
      </c>
      <c r="F19" s="60">
        <f>F18</f>
        <v>26391.576180600001</v>
      </c>
      <c r="G19" s="61"/>
      <c r="H19" s="71">
        <f>F19+H18</f>
        <v>38079.099061200002</v>
      </c>
      <c r="I19" s="61"/>
      <c r="J19" s="62">
        <f>H19+J18</f>
        <v>47612.854422000004</v>
      </c>
      <c r="K19" s="61">
        <f>G19+K18</f>
        <v>0.20023490455541418</v>
      </c>
    </row>
    <row r="22" spans="2:11" ht="15" customHeight="1" x14ac:dyDescent="0.25">
      <c r="B22" s="63"/>
      <c r="G22" s="81"/>
      <c r="H22" s="81"/>
      <c r="I22" s="81"/>
      <c r="J22" s="81"/>
      <c r="K22" s="81"/>
    </row>
    <row r="23" spans="2:11" ht="15" x14ac:dyDescent="0.25">
      <c r="B23" s="64"/>
      <c r="C23" s="142" t="s">
        <v>67</v>
      </c>
      <c r="D23" s="142"/>
      <c r="E23" s="142"/>
      <c r="F23" s="142"/>
      <c r="G23" s="81"/>
      <c r="H23" s="81"/>
      <c r="I23" s="81"/>
      <c r="J23" s="81"/>
      <c r="K23" s="81"/>
    </row>
    <row r="24" spans="2:11" ht="15" x14ac:dyDescent="0.25">
      <c r="B24" s="64"/>
      <c r="C24" s="142" t="s">
        <v>68</v>
      </c>
      <c r="D24" s="142"/>
      <c r="E24" s="142"/>
      <c r="F24" s="142"/>
      <c r="G24" s="81"/>
      <c r="H24" s="81"/>
      <c r="I24" s="81"/>
      <c r="J24" s="81"/>
      <c r="K24" s="81"/>
    </row>
    <row r="25" spans="2:11" x14ac:dyDescent="0.2">
      <c r="B25" s="64"/>
    </row>
    <row r="28" spans="2:11" x14ac:dyDescent="0.2">
      <c r="B28" s="66"/>
    </row>
    <row r="29" spans="2:11" x14ac:dyDescent="0.2">
      <c r="C29" s="65"/>
      <c r="D29" s="65"/>
      <c r="E29" s="65"/>
      <c r="F29" s="65"/>
    </row>
  </sheetData>
  <mergeCells count="16">
    <mergeCell ref="J11:K11"/>
    <mergeCell ref="B18:C18"/>
    <mergeCell ref="B19:C19"/>
    <mergeCell ref="H11:I11"/>
    <mergeCell ref="B2:K2"/>
    <mergeCell ref="B3:K3"/>
    <mergeCell ref="B4:F4"/>
    <mergeCell ref="B7:F7"/>
    <mergeCell ref="B8:F8"/>
    <mergeCell ref="B10:K10"/>
    <mergeCell ref="B5:C5"/>
    <mergeCell ref="C23:F23"/>
    <mergeCell ref="C24:F24"/>
    <mergeCell ref="B11:B12"/>
    <mergeCell ref="D11:E11"/>
    <mergeCell ref="F11:G11"/>
  </mergeCells>
  <pageMargins left="0.511811024" right="0.511811024" top="0.78740157499999996" bottom="0.78740157499999996" header="0.31496062000000002" footer="0.31496062000000002"/>
  <pageSetup paperSize="9" scale="71" orientation="portrait" horizontalDpi="4294967293" verticalDpi="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 Orçamentária (deso)</vt:lpstr>
      <vt:lpstr>CRONOGRAMA</vt:lpstr>
      <vt:lpstr>CRONOGRAMA!Area_de_impressao</vt:lpstr>
      <vt:lpstr>'Planilha Orçamentária (deso)'!Area_de_impressao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 Augusto de Paula</dc:creator>
  <cp:lastModifiedBy>USUARIO</cp:lastModifiedBy>
  <dcterms:created xsi:type="dcterms:W3CDTF">2024-01-23T16:16:39Z</dcterms:created>
  <dcterms:modified xsi:type="dcterms:W3CDTF">2026-07-16T11:45:40Z</dcterms:modified>
</cp:coreProperties>
</file>